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75" windowWidth="15180" windowHeight="8070" tabRatio="833" firstSheet="3" activeTab="3"/>
  </bookViews>
  <sheets>
    <sheet name="Cro_inicial_R00" sheetId="1" state="hidden" r:id="rId1"/>
    <sheet name="Prod." sheetId="2" state="hidden" r:id="rId2"/>
    <sheet name="Mem.Cal.- prod." sheetId="3" state="hidden" r:id="rId3"/>
    <sheet name="Cro_inicial_R01" sheetId="4" r:id="rId4"/>
  </sheets>
  <definedNames>
    <definedName name="_xlnm.Print_Area" localSheetId="0">'Cro_inicial_R00'!$A$2:$J$28</definedName>
    <definedName name="_xlnm.Print_Area" localSheetId="3">'Cro_inicial_R01'!$A$1:$J$28</definedName>
    <definedName name="_xlnm.Print_Area" localSheetId="1">'Prod.'!$A$2:$E$26</definedName>
    <definedName name="Impacto">#REF!</definedName>
    <definedName name="Probabilidade">#REF!</definedName>
    <definedName name="_xlnm.Print_Titles" localSheetId="0">'Cro_inicial_R00'!$1:$4</definedName>
    <definedName name="_xlnm.Print_Titles" localSheetId="3">'Cro_inicial_R01'!$1:$4</definedName>
    <definedName name="_xlnm.Print_Titles" localSheetId="1">'Prod.'!$1:$4</definedName>
  </definedNames>
  <calcPr fullCalcOnLoad="1"/>
</workbook>
</file>

<file path=xl/comments2.xml><?xml version="1.0" encoding="utf-8"?>
<comments xmlns="http://schemas.openxmlformats.org/spreadsheetml/2006/main">
  <authors>
    <author>Vale</author>
  </authors>
  <commentList>
    <comment ref="Y11" authorId="0">
      <text>
        <r>
          <rPr>
            <sz val="9"/>
            <rFont val="Segoe UI"/>
            <family val="2"/>
          </rPr>
          <t>ESCAVADEIRA EM OPERAÇÃO</t>
        </r>
      </text>
    </comment>
  </commentList>
</comments>
</file>

<file path=xl/comments3.xml><?xml version="1.0" encoding="utf-8"?>
<comments xmlns="http://schemas.openxmlformats.org/spreadsheetml/2006/main">
  <authors>
    <author>Vale</author>
  </authors>
  <commentList>
    <comment ref="A17" authorId="0">
      <text>
        <r>
          <rPr>
            <b/>
            <sz val="9"/>
            <rFont val="Segoe UI"/>
            <family val="2"/>
          </rPr>
          <t>Vale:</t>
        </r>
        <r>
          <rPr>
            <sz val="9"/>
            <rFont val="Segoe UI"/>
            <family val="2"/>
          </rPr>
          <t xml:space="preserve">
Manuseio de dormente de madeira
Manual Coelho pag.126 - 150 (pag 1)
</t>
        </r>
      </text>
    </comment>
    <comment ref="A22" authorId="0">
      <text>
        <r>
          <rPr>
            <b/>
            <sz val="9"/>
            <rFont val="Segoe UI"/>
            <family val="2"/>
          </rPr>
          <t>Vale:</t>
        </r>
        <r>
          <rPr>
            <sz val="9"/>
            <rFont val="Segoe UI"/>
            <family val="2"/>
          </rPr>
          <t xml:space="preserve">
Escavação mecanizada de solo 1ª categoria e profundidade de 4 a 6 metros - Referência TCPO Infraestrutura</t>
        </r>
      </text>
    </comment>
    <comment ref="A28" authorId="0">
      <text>
        <r>
          <rPr>
            <sz val="9"/>
            <rFont val="Segoe UI"/>
            <family val="2"/>
          </rPr>
          <t xml:space="preserve">Foi considerado o indice de reaterro manual referência TCPO Infraestrutura. 51.004.000003
</t>
        </r>
      </text>
    </comment>
    <comment ref="A34" authorId="0">
      <text>
        <r>
          <rPr>
            <sz val="9"/>
            <rFont val="Segoe UI"/>
            <family val="2"/>
          </rPr>
          <t xml:space="preserve">Foi considerado o indice de Aterro mecanizado referência TCPO Infraestrutura. 51.005.000002
</t>
        </r>
      </text>
    </comment>
    <comment ref="A46" authorId="0">
      <text>
        <r>
          <rPr>
            <sz val="9"/>
            <rFont val="Segoe UI"/>
            <family val="2"/>
          </rPr>
          <t xml:space="preserve">Foi considerado o indice de Aterro mecanizado referência TCPO Infraestrutura. 51.005.000002
</t>
        </r>
      </text>
    </comment>
    <comment ref="A52" authorId="0">
      <text>
        <r>
          <rPr>
            <sz val="9"/>
            <rFont val="Segoe UI"/>
            <family val="2"/>
          </rPr>
          <t xml:space="preserve">Foi considerado o indice de Drenagem- Tubo corrugado PEAD diametro 1200 referência TCPO Infraestrutura. 53.001.000067
Onde leva em consideração material e mao de obra para o assentamento.
</t>
        </r>
      </text>
    </comment>
    <comment ref="A58" authorId="0">
      <text>
        <r>
          <rPr>
            <sz val="9"/>
            <rFont val="Segoe UI"/>
            <family val="2"/>
          </rPr>
          <t xml:space="preserve">
Foi considerado o indice de reaterro manual referência TCPO Infraestrutura. 51.004.000003
</t>
        </r>
      </text>
    </comment>
    <comment ref="A70" authorId="0">
      <text>
        <r>
          <rPr>
            <b/>
            <sz val="9"/>
            <rFont val="Segoe UI"/>
            <family val="2"/>
          </rPr>
          <t>Vale:</t>
        </r>
        <r>
          <rPr>
            <sz val="9"/>
            <rFont val="Segoe UI"/>
            <family val="2"/>
          </rPr>
          <t xml:space="preserve">
Manuseio de dormente de madeira
Manual Coelho pag.126 - 150 (pag.24)
</t>
        </r>
      </text>
    </comment>
    <comment ref="A80" authorId="0">
      <text>
        <r>
          <rPr>
            <b/>
            <sz val="9"/>
            <rFont val="Segoe UI"/>
            <family val="2"/>
          </rPr>
          <t>Vale:</t>
        </r>
        <r>
          <rPr>
            <sz val="9"/>
            <rFont val="Segoe UI"/>
            <family val="2"/>
          </rPr>
          <t xml:space="preserve">
Manuseio de dormente de madeira
Manual Coelho pag.126 - 150 (pag.24)
</t>
        </r>
      </text>
    </comment>
    <comment ref="A85" authorId="0">
      <text>
        <r>
          <rPr>
            <b/>
            <sz val="9"/>
            <rFont val="Segoe UI"/>
            <family val="2"/>
          </rPr>
          <t>Vale:</t>
        </r>
        <r>
          <rPr>
            <sz val="9"/>
            <rFont val="Segoe UI"/>
            <family val="2"/>
          </rPr>
          <t xml:space="preserve">
Aplicação de placas de apoio
Manual Coelho pag.126 - 150 (pag.8)
</t>
        </r>
      </text>
    </comment>
    <comment ref="A90" authorId="0">
      <text>
        <r>
          <rPr>
            <b/>
            <sz val="9"/>
            <rFont val="Segoe UI"/>
            <family val="2"/>
          </rPr>
          <t>Vale:</t>
        </r>
        <r>
          <rPr>
            <sz val="9"/>
            <rFont val="Segoe UI"/>
            <family val="2"/>
          </rPr>
          <t xml:space="preserve">
Levante da linha por socaria com nivelamento- alinhamento com Jackson
Manual Coelho pag.126 - 150 (pag.28)
</t>
        </r>
      </text>
    </comment>
    <comment ref="A95" authorId="0">
      <text>
        <r>
          <rPr>
            <b/>
            <sz val="9"/>
            <rFont val="Segoe UI"/>
            <family val="2"/>
          </rPr>
          <t>Vale:</t>
        </r>
        <r>
          <rPr>
            <sz val="9"/>
            <rFont val="Segoe UI"/>
            <family val="2"/>
          </rPr>
          <t xml:space="preserve">
Levante da linha por socaria com nivelamento- alinhamento com Jackson
Manual Coelho pag.126 - 150 (pag.8)</t>
        </r>
      </text>
    </comment>
    <comment ref="A40" authorId="0">
      <text>
        <r>
          <rPr>
            <sz val="9"/>
            <rFont val="Segoe UI"/>
            <family val="2"/>
          </rPr>
          <t xml:space="preserve">
Foi considerado o indice de reaterro manual referência TCPO Infraestrutura. 51.004.000003
</t>
        </r>
      </text>
    </comment>
    <comment ref="A7" authorId="0">
      <text>
        <r>
          <rPr>
            <b/>
            <sz val="9"/>
            <rFont val="Segoe UI"/>
            <family val="2"/>
          </rPr>
          <t>Vale:</t>
        </r>
        <r>
          <rPr>
            <sz val="9"/>
            <rFont val="Segoe UI"/>
            <family val="2"/>
          </rPr>
          <t xml:space="preserve">
Vale:
Retirada de fixação TR45
Manual Coelho pag.126 - 150 (pag 6)
</t>
        </r>
      </text>
    </comment>
    <comment ref="A12" authorId="0">
      <text>
        <r>
          <rPr>
            <b/>
            <sz val="9"/>
            <rFont val="Segoe UI"/>
            <family val="2"/>
          </rPr>
          <t>Vale:</t>
        </r>
        <r>
          <rPr>
            <sz val="9"/>
            <rFont val="Segoe UI"/>
            <family val="2"/>
          </rPr>
          <t xml:space="preserve">
Vale:
Manuseio com TR-45
Manual Coelho pag.126 - 150 (pag 6)
</t>
        </r>
      </text>
    </comment>
    <comment ref="A2" authorId="0">
      <text>
        <r>
          <rPr>
            <b/>
            <sz val="9"/>
            <rFont val="Segoe UI"/>
            <family val="2"/>
          </rPr>
          <t>Vale:</t>
        </r>
        <r>
          <rPr>
            <sz val="9"/>
            <rFont val="Segoe UI"/>
            <family val="2"/>
          </rPr>
          <t xml:space="preserve">
Vale:
Retirada as placas TR-45
Manual Coelho pag.126 - 150 (pag 6)
</t>
        </r>
      </text>
    </comment>
    <comment ref="A75" authorId="0">
      <text>
        <r>
          <rPr>
            <b/>
            <sz val="9"/>
            <rFont val="Segoe UI"/>
            <family val="2"/>
          </rPr>
          <t>Vale:</t>
        </r>
        <r>
          <rPr>
            <sz val="9"/>
            <rFont val="Segoe UI"/>
            <family val="2"/>
          </rPr>
          <t xml:space="preserve">
Vale:
Manuseio com TR-45
Manual Coelho pag.126 - 150 (pag 6)
</t>
        </r>
      </text>
    </comment>
    <comment ref="A64" authorId="0">
      <text>
        <r>
          <rPr>
            <sz val="9"/>
            <rFont val="Segoe UI"/>
            <family val="2"/>
          </rPr>
          <t xml:space="preserve">
Foi considerado o indice de reaterro manual referência TCPO Infraestrutura. 51.004.000003
</t>
        </r>
      </text>
    </comment>
  </commentList>
</comments>
</file>

<file path=xl/sharedStrings.xml><?xml version="1.0" encoding="utf-8"?>
<sst xmlns="http://schemas.openxmlformats.org/spreadsheetml/2006/main" count="480" uniqueCount="170">
  <si>
    <t>Início Previsto</t>
  </si>
  <si>
    <t>Término Previsto</t>
  </si>
  <si>
    <t>Duração Prevista</t>
  </si>
  <si>
    <t>Início Real</t>
  </si>
  <si>
    <t>Término Real</t>
  </si>
  <si>
    <t>Duração Real</t>
  </si>
  <si>
    <t>Abertura da Faixa</t>
  </si>
  <si>
    <t>Retirar fixação</t>
  </si>
  <si>
    <t>Remover talas de junção (4 und)</t>
  </si>
  <si>
    <t xml:space="preserve">Remoção das barras de trilho </t>
  </si>
  <si>
    <t>Remoção dos dormentes</t>
  </si>
  <si>
    <t>Lançamento do bueiro</t>
  </si>
  <si>
    <t>Posicionamento dos dormentes</t>
  </si>
  <si>
    <t>Posicionamento dos trilhos</t>
  </si>
  <si>
    <t>Confecção das juntas( colocar talas de junção)</t>
  </si>
  <si>
    <t>Encerramento da faixa</t>
  </si>
  <si>
    <t>Puxar as barras de trilho com o auxílio da escavadeira.</t>
  </si>
  <si>
    <t>Regularizar berço com solo cimento ( material em Perdões - será utilizado material que já foi comprado - 3,6 m³ de solo cimento)</t>
  </si>
  <si>
    <t>Lançamento de trilho ( jogar 2 trilhos onde irá apoiar o bueiro)</t>
  </si>
  <si>
    <t>Lançamento de bueiro</t>
  </si>
  <si>
    <t>Intervenção no km 408+800</t>
  </si>
  <si>
    <t>Retirada da fixação</t>
  </si>
  <si>
    <t>Descrição do serviço</t>
  </si>
  <si>
    <t>Manuseio TR45</t>
  </si>
  <si>
    <t>Escavação do aterro e estocar material escavado.</t>
  </si>
  <si>
    <t>Realizar reaterro compactado</t>
  </si>
  <si>
    <t>Lançamento e espalhamento da brita</t>
  </si>
  <si>
    <t>Realizar a descarga da brita</t>
  </si>
  <si>
    <t>Nivelamento da linha e deslocamento do VP</t>
  </si>
  <si>
    <t>h</t>
  </si>
  <si>
    <t>min</t>
  </si>
  <si>
    <t xml:space="preserve">COMENTÁRIOS </t>
  </si>
  <si>
    <t>COMENTÁRIOS FINAIS</t>
  </si>
  <si>
    <t>No dia anterior a faixa, remover alguns parafusos das talas.</t>
  </si>
  <si>
    <t>No dia anterior a faixa, pontear a linha (1 dormente com fixação, 2 sem fixação).</t>
  </si>
  <si>
    <t>Mistura do solo cimento para o berço</t>
  </si>
  <si>
    <t>Fixação dos trilhos ( tirefonds e bitolas) - considerar 5 m de linha</t>
  </si>
  <si>
    <t>Nivelamento = socaria (verificar com Thiago a qtde de linha a ser nivelada)</t>
  </si>
  <si>
    <t>Depende da estratégia inicial - se será feito colchão de brita ou não.</t>
  </si>
  <si>
    <t>TIPO DE SERVIÇO</t>
  </si>
  <si>
    <t>Equipe</t>
  </si>
  <si>
    <t>Super</t>
  </si>
  <si>
    <t>Infra</t>
  </si>
  <si>
    <t>Unidade</t>
  </si>
  <si>
    <t>Quantidade</t>
  </si>
  <si>
    <t>na</t>
  </si>
  <si>
    <t>metro</t>
  </si>
  <si>
    <t>H</t>
  </si>
  <si>
    <t xml:space="preserve">Retirada da fixação </t>
  </si>
  <si>
    <t>hora</t>
  </si>
  <si>
    <t>metros</t>
  </si>
  <si>
    <t>MOD (Homens)</t>
  </si>
  <si>
    <t>m</t>
  </si>
  <si>
    <t>m/h</t>
  </si>
  <si>
    <t>meta</t>
  </si>
  <si>
    <t>Valor</t>
  </si>
  <si>
    <t>Hxh/m</t>
  </si>
  <si>
    <t>CÁLCULO</t>
  </si>
  <si>
    <t>Retirada das placas  de junção</t>
  </si>
  <si>
    <t>Remoção de dormentes</t>
  </si>
  <si>
    <t>Escavação do aterro</t>
  </si>
  <si>
    <t>Fixação dos trilhos</t>
  </si>
  <si>
    <t>Colocar talas de junção</t>
  </si>
  <si>
    <t>Nivelamento da linha</t>
  </si>
  <si>
    <t>HORAS</t>
  </si>
  <si>
    <t>MINUTOS</t>
  </si>
  <si>
    <t>h/m³</t>
  </si>
  <si>
    <t>m³</t>
  </si>
  <si>
    <t>Uni. Indice</t>
  </si>
  <si>
    <t>-</t>
  </si>
  <si>
    <t>Equipamentos (horas prod.)</t>
  </si>
  <si>
    <t>1 Servente realiza 1m³ de reaterro em 0,45h</t>
  </si>
  <si>
    <t>Pelos cálculos, 1 Servente realiza os 4m³ de reaterro com 1,8 horas</t>
  </si>
  <si>
    <t>HOMENS</t>
  </si>
  <si>
    <t>Lançamento do trilho mecanizado</t>
  </si>
  <si>
    <t>Lançamento do bueiro ADS</t>
  </si>
  <si>
    <t>Encanador</t>
  </si>
  <si>
    <t>Ajudante</t>
  </si>
  <si>
    <t>h/m</t>
  </si>
  <si>
    <t>Como esse item é realizado com a ajuda da escavadeira, produtividade TCPO não é a real</t>
  </si>
  <si>
    <t>Reaterro Compactado</t>
  </si>
  <si>
    <t>Colocar as talas de junção</t>
  </si>
  <si>
    <t>Descarga de brita</t>
  </si>
  <si>
    <t>Índice</t>
  </si>
  <si>
    <t>TOTAL</t>
  </si>
  <si>
    <t>07:00- 7:10</t>
  </si>
  <si>
    <t>07:10- 7:20</t>
  </si>
  <si>
    <t>07:20- 7:30</t>
  </si>
  <si>
    <t>07:30- 7:40</t>
  </si>
  <si>
    <t>07:40- 7:50</t>
  </si>
  <si>
    <t>07:50- 8:00</t>
  </si>
  <si>
    <t>08:00- 8:10</t>
  </si>
  <si>
    <t>08:10- 8:20</t>
  </si>
  <si>
    <t>08:20- 8:30</t>
  </si>
  <si>
    <t>08:30- 8:40</t>
  </si>
  <si>
    <t>08:40- 8:50</t>
  </si>
  <si>
    <t>08:50- 9:00</t>
  </si>
  <si>
    <t>09:00- 9:10</t>
  </si>
  <si>
    <t>09:10- 9:20</t>
  </si>
  <si>
    <t>09:20- 9:30</t>
  </si>
  <si>
    <t>09:30- 9:40</t>
  </si>
  <si>
    <t>09:40- 9:50</t>
  </si>
  <si>
    <t>09:50- 10:00</t>
  </si>
  <si>
    <t>10:00- 10:10</t>
  </si>
  <si>
    <t>10:10- 10:20</t>
  </si>
  <si>
    <t>10:20- 10:30</t>
  </si>
  <si>
    <t>10:30- 10:40</t>
  </si>
  <si>
    <t>10:40- 10:50</t>
  </si>
  <si>
    <t>10:50- 11:00</t>
  </si>
  <si>
    <t>11:20- 11:30</t>
  </si>
  <si>
    <t>11:30- 11:40</t>
  </si>
  <si>
    <t>11:40- 11:50</t>
  </si>
  <si>
    <t>11:50- 12:00</t>
  </si>
  <si>
    <t>12:20- 12:30</t>
  </si>
  <si>
    <t>12:30- 12:40</t>
  </si>
  <si>
    <t>12:40- 12:50</t>
  </si>
  <si>
    <t>12:50- 13:00</t>
  </si>
  <si>
    <t>13:20- 13:30</t>
  </si>
  <si>
    <t>13:30- 13:40</t>
  </si>
  <si>
    <t>13:40- 13:50</t>
  </si>
  <si>
    <t>11:00- 11:10</t>
  </si>
  <si>
    <t>11:10- 11:20</t>
  </si>
  <si>
    <t>12:00- 12:10</t>
  </si>
  <si>
    <t>12:10- 12:20</t>
  </si>
  <si>
    <t>13:00- 13:10</t>
  </si>
  <si>
    <t>13:10- 13:20</t>
  </si>
  <si>
    <t>14:20- 14:30</t>
  </si>
  <si>
    <t>14:30- 14:40</t>
  </si>
  <si>
    <t>14:40- 14:50</t>
  </si>
  <si>
    <t>14:00- 14:10</t>
  </si>
  <si>
    <t>14:10- 14:20</t>
  </si>
  <si>
    <t>14:50- 15:00</t>
  </si>
  <si>
    <t>13:50- 14:00</t>
  </si>
  <si>
    <t>15:00- 15:10</t>
  </si>
  <si>
    <t>15:10- 15:20</t>
  </si>
  <si>
    <t>15:20- 15:30</t>
  </si>
  <si>
    <t>15:30- 15:40</t>
  </si>
  <si>
    <t>15:40- 15:50</t>
  </si>
  <si>
    <t>15:50- 16:00</t>
  </si>
  <si>
    <t>16:00- 16:10</t>
  </si>
  <si>
    <t>16:10- 16:20</t>
  </si>
  <si>
    <t>16:20- 16:30</t>
  </si>
  <si>
    <t>16:30- 16:40</t>
  </si>
  <si>
    <t>16:40- 16:50</t>
  </si>
  <si>
    <t>16:50- 17:00</t>
  </si>
  <si>
    <t>Escavação mecanizada do aterro e estocar material escavado.</t>
  </si>
  <si>
    <t>Regularização do berço - mecanizada</t>
  </si>
  <si>
    <t>Regularização do berço - manual</t>
  </si>
  <si>
    <t>Nivelamento (macacos)</t>
  </si>
  <si>
    <t>Socaria</t>
  </si>
  <si>
    <t>Alinhamento</t>
  </si>
  <si>
    <t>Acabamento</t>
  </si>
  <si>
    <t>TMC</t>
  </si>
  <si>
    <t>VLI</t>
  </si>
  <si>
    <t>ESCAVAÇÃO - ESCAVADEIRA 22TON</t>
  </si>
  <si>
    <t>considerar 6m³</t>
  </si>
  <si>
    <t xml:space="preserve">Puxar as barras de trilho </t>
  </si>
  <si>
    <t>Retirada do material com escavadeira. Ponto de atenção para não misturar a brita com a terra que será retirada, pois caso a terra seja utilizada para reaterro, não pode estar misturada com a brita. A brita que será retirada, poderá ser utilizada para fazer o colchão de brita na montagem da linha.</t>
  </si>
  <si>
    <t xml:space="preserve">
Escavadeira lança o material, equipe regulariza manualmente junto com compactador.</t>
  </si>
  <si>
    <t>Será utilizado o próprio solo que será escavado.Esse serviço será realizado em paralelo com a escavação pela equipe TMC 5 COLABORADORES. Material será levado no auto de linha.</t>
  </si>
  <si>
    <t>Utiliza a escavadeira para posicionamento de dois trilhos no local regularizado. Precisa da ferramenta adequada para acoplar no trilho.</t>
  </si>
  <si>
    <t>Necessário 1 cinta para içamento do bueiro ADS
Utilização da escavadeira para içamento e posicionamento do bueiro dentro da vala.</t>
  </si>
  <si>
    <t>Utilização de compactador. Será utilizado o próprio material escavado.</t>
  </si>
  <si>
    <t>Lançamento será realizado com a escavadeira utilizando-se a brita que foi retirada anteriormente.</t>
  </si>
  <si>
    <t>Puxar as barras de trilho com a escavadeira.</t>
  </si>
  <si>
    <t>Fixação dos trilhos ( tirefonds e bitolas)</t>
  </si>
  <si>
    <t>INTERVENÇÃO VLI</t>
  </si>
  <si>
    <t>INTERVENÇÃO NO KM xxxxxx, OBRA REFERENTE AO CONTRATO XXX/FCA/2022 - ((INSERIR QUAL TIPO DE TRAVESSIA OU PARALELISMO))</t>
  </si>
  <si>
    <t>NOME DA EMPRESA EXECUTORA</t>
  </si>
  <si>
    <t>Execução da obra xxxx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</si>
</sst>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\ hh:mm:ss"/>
    <numFmt numFmtId="173" formatCode="dd\ hh:mm:ss"/>
    <numFmt numFmtId="174" formatCode="h:mm;@"/>
    <numFmt numFmtId="175" formatCode="[$-F400]h:mm:ss\ AM/PM"/>
    <numFmt numFmtId="176" formatCode="dd/mm/yy;@"/>
    <numFmt numFmtId="177" formatCode="d/m/yy;@"/>
    <numFmt numFmtId="178" formatCode="[$-416]dddd\,\ d&quot; de &quot;mmmm&quot; de &quot;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0.0000000000"/>
    <numFmt numFmtId="184" formatCode="0.00000000000"/>
    <numFmt numFmtId="185" formatCode="0.0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3000030517578"/>
      </right>
      <top style="thin">
        <color theme="0" tint="-0.14995999634265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50" applyFont="1" applyAlignment="1">
      <alignment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21" fontId="4" fillId="0" borderId="10" xfId="50" applyNumberFormat="1" applyFont="1" applyBorder="1" applyAlignment="1">
      <alignment horizontal="center" vertical="center" wrapText="1"/>
      <protection/>
    </xf>
    <xf numFmtId="21" fontId="4" fillId="34" borderId="10" xfId="50" applyNumberFormat="1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center" wrapText="1"/>
      <protection/>
    </xf>
    <xf numFmtId="172" fontId="4" fillId="34" borderId="10" xfId="50" applyNumberFormat="1" applyFont="1" applyFill="1" applyBorder="1" applyAlignment="1">
      <alignment horizontal="center" vertical="center" wrapText="1"/>
      <protection/>
    </xf>
    <xf numFmtId="173" fontId="4" fillId="34" borderId="10" xfId="50" applyNumberFormat="1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justify" vertical="center" wrapText="1"/>
      <protection/>
    </xf>
    <xf numFmtId="0" fontId="4" fillId="34" borderId="0" xfId="50" applyFont="1" applyFill="1" applyAlignment="1">
      <alignment vertical="center" wrapText="1"/>
      <protection/>
    </xf>
    <xf numFmtId="0" fontId="4" fillId="34" borderId="0" xfId="50" applyFont="1" applyFill="1" applyAlignment="1">
      <alignment horizontal="center" vertical="center" wrapText="1"/>
      <protection/>
    </xf>
    <xf numFmtId="175" fontId="4" fillId="34" borderId="10" xfId="0" applyNumberFormat="1" applyFont="1" applyFill="1" applyBorder="1" applyAlignment="1">
      <alignment horizontal="center" vertical="center" wrapText="1"/>
    </xf>
    <xf numFmtId="20" fontId="4" fillId="34" borderId="0" xfId="50" applyNumberFormat="1" applyFont="1" applyFill="1" applyAlignment="1">
      <alignment vertical="center" wrapText="1"/>
      <protection/>
    </xf>
    <xf numFmtId="0" fontId="4" fillId="34" borderId="0" xfId="0" applyFont="1" applyFill="1" applyBorder="1" applyAlignment="1">
      <alignment horizontal="justify" vertical="center" wrapText="1"/>
    </xf>
    <xf numFmtId="20" fontId="49" fillId="34" borderId="0" xfId="50" applyNumberFormat="1" applyFont="1" applyFill="1" applyAlignment="1">
      <alignment horizontal="center" vertical="center" wrapText="1"/>
      <protection/>
    </xf>
    <xf numFmtId="0" fontId="4" fillId="0" borderId="0" xfId="50" applyFont="1" applyAlignment="1">
      <alignment horizontal="center" vertical="center" wrapText="1"/>
      <protection/>
    </xf>
    <xf numFmtId="20" fontId="4" fillId="0" borderId="0" xfId="50" applyNumberFormat="1" applyFont="1" applyAlignment="1">
      <alignment horizontal="center" vertical="center" wrapText="1"/>
      <protection/>
    </xf>
    <xf numFmtId="0" fontId="4" fillId="34" borderId="10" xfId="50" applyFont="1" applyFill="1" applyBorder="1" applyAlignment="1">
      <alignment vertical="center" wrapText="1"/>
      <protection/>
    </xf>
    <xf numFmtId="172" fontId="4" fillId="0" borderId="10" xfId="0" applyNumberFormat="1" applyFont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172" fontId="50" fillId="34" borderId="10" xfId="0" applyNumberFormat="1" applyFont="1" applyFill="1" applyBorder="1" applyAlignment="1">
      <alignment horizontal="center" vertical="center" wrapText="1"/>
    </xf>
    <xf numFmtId="0" fontId="4" fillId="34" borderId="10" xfId="50" applyFont="1" applyFill="1" applyBorder="1" applyAlignment="1">
      <alignment horizontal="left" vertical="center" wrapText="1"/>
      <protection/>
    </xf>
    <xf numFmtId="174" fontId="4" fillId="34" borderId="10" xfId="50" applyNumberFormat="1" applyFont="1" applyFill="1" applyBorder="1" applyAlignment="1">
      <alignment horizontal="left" vertical="center" wrapText="1"/>
      <protection/>
    </xf>
    <xf numFmtId="0" fontId="4" fillId="34" borderId="0" xfId="50" applyFont="1" applyFill="1" applyAlignment="1">
      <alignment horizontal="left" vertical="center" wrapText="1"/>
      <protection/>
    </xf>
    <xf numFmtId="0" fontId="4" fillId="0" borderId="0" xfId="50" applyFont="1" applyAlignment="1">
      <alignment horizontal="left" vertical="center" wrapText="1"/>
      <protection/>
    </xf>
    <xf numFmtId="0" fontId="4" fillId="35" borderId="10" xfId="50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0" fillId="34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3" xfId="0" applyFont="1" applyBorder="1" applyAlignment="1">
      <alignment wrapText="1"/>
    </xf>
    <xf numFmtId="0" fontId="42" fillId="36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" fillId="34" borderId="14" xfId="50" applyFont="1" applyFill="1" applyBorder="1" applyAlignment="1">
      <alignment horizontal="center" vertical="center" wrapText="1"/>
      <protection/>
    </xf>
    <xf numFmtId="0" fontId="4" fillId="34" borderId="15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vertical="center" wrapText="1"/>
    </xf>
    <xf numFmtId="174" fontId="4" fillId="34" borderId="10" xfId="0" applyNumberFormat="1" applyFont="1" applyFill="1" applyBorder="1" applyAlignment="1">
      <alignment horizontal="left" vertical="center" wrapText="1"/>
    </xf>
    <xf numFmtId="193" fontId="4" fillId="34" borderId="0" xfId="50" applyNumberFormat="1" applyFont="1" applyFill="1" applyAlignment="1">
      <alignment horizontal="center" vertical="center" wrapText="1"/>
      <protection/>
    </xf>
    <xf numFmtId="172" fontId="4" fillId="34" borderId="16" xfId="50" applyNumberFormat="1" applyFont="1" applyFill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left" vertical="center" wrapText="1"/>
      <protection/>
    </xf>
    <xf numFmtId="0" fontId="4" fillId="0" borderId="11" xfId="50" applyFont="1" applyBorder="1" applyAlignment="1">
      <alignment vertical="center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4" fillId="35" borderId="11" xfId="50" applyFont="1" applyFill="1" applyBorder="1" applyAlignment="1">
      <alignment horizontal="center" vertical="center" wrapText="1"/>
      <protection/>
    </xf>
    <xf numFmtId="174" fontId="4" fillId="0" borderId="11" xfId="50" applyNumberFormat="1" applyFont="1" applyBorder="1" applyAlignment="1">
      <alignment horizontal="center" vertical="center" wrapText="1"/>
      <protection/>
    </xf>
    <xf numFmtId="172" fontId="4" fillId="0" borderId="11" xfId="0" applyNumberFormat="1" applyFont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21" fontId="4" fillId="34" borderId="11" xfId="50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193" fontId="4" fillId="34" borderId="11" xfId="0" applyNumberFormat="1" applyFont="1" applyFill="1" applyBorder="1" applyAlignment="1">
      <alignment horizontal="center" vertical="center" wrapText="1"/>
    </xf>
    <xf numFmtId="174" fontId="4" fillId="34" borderId="11" xfId="50" applyNumberFormat="1" applyFont="1" applyFill="1" applyBorder="1" applyAlignment="1">
      <alignment horizontal="center" vertical="center" wrapText="1"/>
      <protection/>
    </xf>
    <xf numFmtId="21" fontId="4" fillId="37" borderId="11" xfId="50" applyNumberFormat="1" applyFont="1" applyFill="1" applyBorder="1" applyAlignment="1">
      <alignment horizontal="center" vertical="center" wrapText="1"/>
      <protection/>
    </xf>
    <xf numFmtId="174" fontId="50" fillId="34" borderId="11" xfId="0" applyNumberFormat="1" applyFont="1" applyFill="1" applyBorder="1" applyAlignment="1">
      <alignment horizontal="center" vertical="center" wrapText="1"/>
    </xf>
    <xf numFmtId="192" fontId="4" fillId="34" borderId="11" xfId="0" applyNumberFormat="1" applyFont="1" applyFill="1" applyBorder="1" applyAlignment="1">
      <alignment horizontal="left" vertical="center" wrapText="1"/>
    </xf>
    <xf numFmtId="174" fontId="4" fillId="34" borderId="11" xfId="50" applyNumberFormat="1" applyFont="1" applyFill="1" applyBorder="1" applyAlignment="1">
      <alignment horizontal="left" vertical="center" wrapText="1"/>
      <protection/>
    </xf>
    <xf numFmtId="0" fontId="4" fillId="34" borderId="11" xfId="50" applyFont="1" applyFill="1" applyBorder="1" applyAlignment="1">
      <alignment vertical="center" wrapText="1"/>
      <protection/>
    </xf>
    <xf numFmtId="0" fontId="51" fillId="34" borderId="11" xfId="50" applyFont="1" applyFill="1" applyBorder="1" applyAlignment="1">
      <alignment vertical="center" wrapText="1"/>
      <protection/>
    </xf>
    <xf numFmtId="0" fontId="4" fillId="34" borderId="11" xfId="50" applyFont="1" applyFill="1" applyBorder="1" applyAlignment="1">
      <alignment horizontal="center" vertical="center" wrapText="1"/>
      <protection/>
    </xf>
    <xf numFmtId="193" fontId="4" fillId="34" borderId="11" xfId="50" applyNumberFormat="1" applyFont="1" applyFill="1" applyBorder="1" applyAlignment="1">
      <alignment horizontal="center" vertical="center" wrapText="1"/>
      <protection/>
    </xf>
    <xf numFmtId="0" fontId="51" fillId="34" borderId="11" xfId="0" applyFont="1" applyFill="1" applyBorder="1" applyAlignment="1">
      <alignment vertical="center" wrapText="1"/>
    </xf>
    <xf numFmtId="0" fontId="3" fillId="34" borderId="11" xfId="50" applyFont="1" applyFill="1" applyBorder="1" applyAlignment="1">
      <alignment horizontal="center" vertical="center" wrapText="1"/>
      <protection/>
    </xf>
    <xf numFmtId="174" fontId="4" fillId="34" borderId="11" xfId="0" applyNumberFormat="1" applyFont="1" applyFill="1" applyBorder="1" applyAlignment="1">
      <alignment horizontal="left" vertical="center" wrapText="1"/>
    </xf>
    <xf numFmtId="2" fontId="4" fillId="34" borderId="11" xfId="0" applyNumberFormat="1" applyFont="1" applyFill="1" applyBorder="1" applyAlignment="1">
      <alignment horizontal="left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193" fontId="4" fillId="36" borderId="11" xfId="50" applyNumberFormat="1" applyFont="1" applyFill="1" applyBorder="1" applyAlignment="1">
      <alignment horizontal="center" vertical="center" wrapText="1"/>
      <protection/>
    </xf>
    <xf numFmtId="0" fontId="4" fillId="36" borderId="17" xfId="50" applyFont="1" applyFill="1" applyBorder="1" applyAlignment="1">
      <alignment horizontal="center" vertical="center" wrapText="1"/>
      <protection/>
    </xf>
    <xf numFmtId="0" fontId="4" fillId="34" borderId="18" xfId="50" applyFont="1" applyFill="1" applyBorder="1" applyAlignment="1">
      <alignment horizontal="center" vertical="center" wrapText="1"/>
      <protection/>
    </xf>
    <xf numFmtId="0" fontId="4" fillId="34" borderId="18" xfId="50" applyFont="1" applyFill="1" applyBorder="1" applyAlignment="1">
      <alignment horizontal="left" vertical="center" wrapText="1"/>
      <protection/>
    </xf>
    <xf numFmtId="0" fontId="4" fillId="34" borderId="19" xfId="50" applyFont="1" applyFill="1" applyBorder="1" applyAlignment="1">
      <alignment horizontal="center" vertical="center" wrapText="1"/>
      <protection/>
    </xf>
    <xf numFmtId="0" fontId="4" fillId="0" borderId="20" xfId="50" applyFont="1" applyBorder="1" applyAlignment="1">
      <alignment horizontal="center" vertical="center" wrapText="1"/>
      <protection/>
    </xf>
    <xf numFmtId="0" fontId="4" fillId="34" borderId="20" xfId="50" applyFont="1" applyFill="1" applyBorder="1" applyAlignment="1">
      <alignment horizontal="center" vertical="center" wrapText="1"/>
      <protection/>
    </xf>
    <xf numFmtId="0" fontId="4" fillId="34" borderId="20" xfId="50" applyFont="1" applyFill="1" applyBorder="1" applyAlignment="1">
      <alignment horizontal="left" vertical="center" wrapText="1"/>
      <protection/>
    </xf>
    <xf numFmtId="0" fontId="4" fillId="0" borderId="16" xfId="50" applyFont="1" applyBorder="1" applyAlignment="1">
      <alignment horizontal="center" vertical="center" wrapText="1"/>
      <protection/>
    </xf>
    <xf numFmtId="172" fontId="4" fillId="0" borderId="16" xfId="0" applyNumberFormat="1" applyFont="1" applyBorder="1" applyAlignment="1">
      <alignment horizontal="center" vertical="center" wrapText="1"/>
    </xf>
    <xf numFmtId="175" fontId="4" fillId="34" borderId="16" xfId="0" applyNumberFormat="1" applyFont="1" applyFill="1" applyBorder="1" applyAlignment="1">
      <alignment horizontal="center" vertical="center" wrapText="1"/>
    </xf>
    <xf numFmtId="0" fontId="4" fillId="34" borderId="16" xfId="50" applyFont="1" applyFill="1" applyBorder="1" applyAlignment="1">
      <alignment horizontal="center" vertical="center" wrapText="1"/>
      <protection/>
    </xf>
    <xf numFmtId="21" fontId="4" fillId="0" borderId="16" xfId="50" applyNumberFormat="1" applyFont="1" applyBorder="1" applyAlignment="1">
      <alignment horizontal="center" vertical="center" wrapText="1"/>
      <protection/>
    </xf>
    <xf numFmtId="2" fontId="0" fillId="17" borderId="0" xfId="0" applyNumberFormat="1" applyFill="1" applyAlignment="1">
      <alignment/>
    </xf>
    <xf numFmtId="0" fontId="0" fillId="34" borderId="21" xfId="0" applyFill="1" applyBorder="1" applyAlignment="1">
      <alignment/>
    </xf>
    <xf numFmtId="0" fontId="0" fillId="0" borderId="22" xfId="0" applyBorder="1" applyAlignment="1">
      <alignment/>
    </xf>
    <xf numFmtId="0" fontId="0" fillId="34" borderId="22" xfId="0" applyFill="1" applyBorder="1" applyAlignment="1">
      <alignment/>
    </xf>
    <xf numFmtId="0" fontId="48" fillId="36" borderId="0" xfId="0" applyFont="1" applyFill="1" applyAlignment="1">
      <alignment/>
    </xf>
    <xf numFmtId="193" fontId="3" fillId="34" borderId="11" xfId="50" applyNumberFormat="1" applyFont="1" applyFill="1" applyBorder="1" applyAlignment="1">
      <alignment horizontal="center" vertical="center" wrapText="1"/>
      <protection/>
    </xf>
    <xf numFmtId="0" fontId="4" fillId="37" borderId="11" xfId="50" applyFont="1" applyFill="1" applyBorder="1" applyAlignment="1">
      <alignment vertical="center" wrapText="1"/>
      <protection/>
    </xf>
    <xf numFmtId="0" fontId="4" fillId="37" borderId="10" xfId="50" applyFont="1" applyFill="1" applyBorder="1" applyAlignment="1">
      <alignment horizontal="center" vertical="center" wrapText="1"/>
      <protection/>
    </xf>
    <xf numFmtId="0" fontId="49" fillId="38" borderId="10" xfId="50" applyFont="1" applyFill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 wrapText="1"/>
      <protection/>
    </xf>
    <xf numFmtId="172" fontId="3" fillId="39" borderId="23" xfId="0" applyNumberFormat="1" applyFont="1" applyFill="1" applyBorder="1" applyAlignment="1">
      <alignment horizontal="center" vertical="center" wrapText="1"/>
    </xf>
    <xf numFmtId="172" fontId="3" fillId="39" borderId="24" xfId="0" applyNumberFormat="1" applyFont="1" applyFill="1" applyBorder="1" applyAlignment="1">
      <alignment horizontal="center" vertical="center" wrapText="1"/>
    </xf>
    <xf numFmtId="21" fontId="4" fillId="34" borderId="20" xfId="50" applyNumberFormat="1" applyFont="1" applyFill="1" applyBorder="1" applyAlignment="1">
      <alignment horizontal="center" vertical="center" wrapText="1"/>
      <protection/>
    </xf>
    <xf numFmtId="21" fontId="4" fillId="34" borderId="16" xfId="50" applyNumberFormat="1" applyFont="1" applyFill="1" applyBorder="1" applyAlignment="1">
      <alignment horizontal="center" vertical="center" wrapText="1"/>
      <protection/>
    </xf>
    <xf numFmtId="0" fontId="3" fillId="0" borderId="25" xfId="50" applyFont="1" applyBorder="1" applyAlignment="1">
      <alignment horizontal="center" vertical="center" wrapText="1"/>
      <protection/>
    </xf>
    <xf numFmtId="0" fontId="3" fillId="0" borderId="0" xfId="50" applyFont="1" applyBorder="1" applyAlignment="1">
      <alignment horizontal="center" vertical="center" wrapText="1"/>
      <protection/>
    </xf>
    <xf numFmtId="21" fontId="4" fillId="37" borderId="12" xfId="50" applyNumberFormat="1" applyFont="1" applyFill="1" applyBorder="1" applyAlignment="1">
      <alignment horizontal="center" vertical="center" wrapText="1"/>
      <protection/>
    </xf>
    <xf numFmtId="21" fontId="4" fillId="37" borderId="21" xfId="50" applyNumberFormat="1" applyFont="1" applyFill="1" applyBorder="1" applyAlignment="1">
      <alignment horizontal="center" vertical="center" wrapText="1"/>
      <protection/>
    </xf>
    <xf numFmtId="193" fontId="4" fillId="40" borderId="26" xfId="0" applyNumberFormat="1" applyFont="1" applyFill="1" applyBorder="1" applyAlignment="1">
      <alignment horizontal="center" vertical="center" wrapText="1"/>
    </xf>
    <xf numFmtId="193" fontId="4" fillId="40" borderId="27" xfId="0" applyNumberFormat="1" applyFont="1" applyFill="1" applyBorder="1" applyAlignment="1">
      <alignment horizontal="center" vertical="center" wrapText="1"/>
    </xf>
    <xf numFmtId="193" fontId="4" fillId="40" borderId="17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2" fillId="0" borderId="13" xfId="0" applyFont="1" applyBorder="1" applyAlignment="1">
      <alignment horizont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Currency" xfId="47"/>
    <cellStyle name="Currency [0]" xfId="48"/>
    <cellStyle name="Neutro" xfId="49"/>
    <cellStyle name="Normal 2" xfId="50"/>
    <cellStyle name="Normal 2 2" xfId="51"/>
    <cellStyle name="Normal 3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4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showGridLines="0" zoomScale="70" zoomScaleNormal="70" zoomScaleSheetLayoutView="80" zoomScalePageLayoutView="0" workbookViewId="0" topLeftCell="A1">
      <pane ySplit="4" topLeftCell="A14" activePane="bottomLeft" state="frozen"/>
      <selection pane="topLeft" activeCell="D23" sqref="D23:I23"/>
      <selection pane="bottomLeft" activeCell="D23" sqref="D23:I23"/>
    </sheetView>
  </sheetViews>
  <sheetFormatPr defaultColWidth="9.140625" defaultRowHeight="15"/>
  <cols>
    <col min="1" max="1" width="20.57421875" style="18" customWidth="1"/>
    <col min="2" max="2" width="20.140625" style="18" customWidth="1"/>
    <col min="3" max="3" width="18.140625" style="13" bestFit="1" customWidth="1"/>
    <col min="4" max="4" width="48.7109375" style="26" bestFit="1" customWidth="1"/>
    <col min="5" max="5" width="48.7109375" style="26" customWidth="1"/>
    <col min="6" max="6" width="15.00390625" style="18" hidden="1" customWidth="1"/>
    <col min="7" max="7" width="14.8515625" style="18" hidden="1" customWidth="1"/>
    <col min="8" max="8" width="15.00390625" style="18" hidden="1" customWidth="1"/>
    <col min="9" max="9" width="86.7109375" style="18" bestFit="1" customWidth="1"/>
    <col min="10" max="10" width="24.421875" style="18" hidden="1" customWidth="1"/>
    <col min="11" max="11" width="12.421875" style="3" bestFit="1" customWidth="1"/>
    <col min="12" max="14" width="9.140625" style="3" customWidth="1"/>
    <col min="15" max="15" width="9.8515625" style="3" bestFit="1" customWidth="1"/>
    <col min="16" max="16384" width="9.140625" style="3" customWidth="1"/>
  </cols>
  <sheetData>
    <row r="2" spans="1:10" ht="22.5" customHeight="1">
      <c r="A2" s="113" t="s">
        <v>20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4.25">
      <c r="A3" s="96"/>
      <c r="B3" s="96"/>
      <c r="C3" s="97"/>
      <c r="D3" s="98"/>
      <c r="E3" s="98"/>
      <c r="F3" s="96"/>
      <c r="G3" s="96"/>
      <c r="H3" s="96"/>
      <c r="I3" s="96"/>
      <c r="J3" s="4"/>
    </row>
    <row r="4" spans="1:10" ht="30" customHeight="1">
      <c r="A4" s="28" t="s">
        <v>0</v>
      </c>
      <c r="B4" s="28" t="s">
        <v>1</v>
      </c>
      <c r="C4" s="28" t="s">
        <v>2</v>
      </c>
      <c r="D4" s="111" t="s">
        <v>152</v>
      </c>
      <c r="E4" s="112" t="s">
        <v>153</v>
      </c>
      <c r="F4" s="28" t="s">
        <v>3</v>
      </c>
      <c r="G4" s="28" t="s">
        <v>4</v>
      </c>
      <c r="H4" s="28" t="s">
        <v>5</v>
      </c>
      <c r="I4" s="28" t="s">
        <v>31</v>
      </c>
      <c r="J4" s="5" t="s">
        <v>32</v>
      </c>
    </row>
    <row r="5" spans="1:10" ht="3.75" customHeight="1">
      <c r="A5" s="99"/>
      <c r="B5" s="100"/>
      <c r="C5" s="101"/>
      <c r="D5" s="102"/>
      <c r="E5" s="102"/>
      <c r="F5" s="99"/>
      <c r="G5" s="99"/>
      <c r="H5" s="103"/>
      <c r="I5" s="99"/>
      <c r="J5" s="4"/>
    </row>
    <row r="6" spans="1:10" ht="15" customHeight="1">
      <c r="A6" s="114" t="s">
        <v>19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3.75" customHeight="1">
      <c r="A7" s="4"/>
      <c r="B7" s="21"/>
      <c r="C7" s="14"/>
      <c r="D7" s="24"/>
      <c r="E7" s="24"/>
      <c r="F7" s="4"/>
      <c r="G7" s="4"/>
      <c r="H7" s="6"/>
      <c r="I7" s="4"/>
      <c r="J7" s="4"/>
    </row>
    <row r="8" spans="1:10" s="12" customFormat="1" ht="14.25">
      <c r="A8" s="22">
        <v>42145.291666666664</v>
      </c>
      <c r="B8" s="22">
        <f aca="true" t="shared" si="0" ref="B8:B13">A8+C8</f>
        <v>42145.291666666664</v>
      </c>
      <c r="C8" s="7">
        <v>0</v>
      </c>
      <c r="D8" s="58" t="s">
        <v>6</v>
      </c>
      <c r="E8" s="58"/>
      <c r="F8" s="9"/>
      <c r="G8" s="9"/>
      <c r="H8" s="10"/>
      <c r="I8" s="11"/>
      <c r="J8" s="56"/>
    </row>
    <row r="9" spans="1:10" s="12" customFormat="1" ht="14.25">
      <c r="A9" s="9">
        <f>B8</f>
        <v>42145.291666666664</v>
      </c>
      <c r="B9" s="22">
        <f t="shared" si="0"/>
        <v>42145.29861111111</v>
      </c>
      <c r="C9" s="7">
        <v>0.006944444444444444</v>
      </c>
      <c r="D9" s="58" t="s">
        <v>8</v>
      </c>
      <c r="E9" s="58"/>
      <c r="F9" s="9"/>
      <c r="G9" s="9"/>
      <c r="H9" s="10"/>
      <c r="I9" s="59" t="s">
        <v>33</v>
      </c>
      <c r="J9" s="57"/>
    </row>
    <row r="10" spans="1:10" s="12" customFormat="1" ht="14.25">
      <c r="A10" s="9">
        <f>B9</f>
        <v>42145.29861111111</v>
      </c>
      <c r="B10" s="22">
        <f t="shared" si="0"/>
        <v>42145.319444444445</v>
      </c>
      <c r="C10" s="7">
        <v>0.020833333333333332</v>
      </c>
      <c r="D10" s="58" t="s">
        <v>7</v>
      </c>
      <c r="E10" s="58"/>
      <c r="F10" s="9"/>
      <c r="G10" s="9"/>
      <c r="H10" s="10"/>
      <c r="I10" s="59" t="s">
        <v>34</v>
      </c>
      <c r="J10" s="57"/>
    </row>
    <row r="11" spans="1:10" s="12" customFormat="1" ht="14.25">
      <c r="A11" s="9">
        <f>B10</f>
        <v>42145.319444444445</v>
      </c>
      <c r="B11" s="23">
        <f t="shared" si="0"/>
        <v>42145.36111111111</v>
      </c>
      <c r="C11" s="7">
        <v>0.041666666666666664</v>
      </c>
      <c r="D11" s="58" t="s">
        <v>156</v>
      </c>
      <c r="E11" s="58"/>
      <c r="F11" s="9"/>
      <c r="G11" s="9"/>
      <c r="H11" s="14"/>
      <c r="I11" s="59" t="s">
        <v>16</v>
      </c>
      <c r="J11" s="57"/>
    </row>
    <row r="12" spans="1:10" s="12" customFormat="1" ht="14.25">
      <c r="A12" s="9">
        <f>B11</f>
        <v>42145.36111111111</v>
      </c>
      <c r="B12" s="23">
        <f t="shared" si="0"/>
        <v>42145.381944444445</v>
      </c>
      <c r="C12" s="7">
        <v>0.020833333333333332</v>
      </c>
      <c r="D12" s="25" t="s">
        <v>10</v>
      </c>
      <c r="E12" s="25"/>
      <c r="F12" s="9"/>
      <c r="G12" s="9"/>
      <c r="H12" s="14"/>
      <c r="I12" s="8"/>
      <c r="J12" s="57"/>
    </row>
    <row r="13" spans="1:12" s="12" customFormat="1" ht="57">
      <c r="A13" s="9">
        <f>B12</f>
        <v>42145.381944444445</v>
      </c>
      <c r="B13" s="23">
        <f t="shared" si="0"/>
        <v>42145.444444444445</v>
      </c>
      <c r="C13" s="116">
        <v>0.0625</v>
      </c>
      <c r="D13" s="20"/>
      <c r="E13" s="20" t="s">
        <v>145</v>
      </c>
      <c r="F13" s="9"/>
      <c r="G13" s="9"/>
      <c r="H13" s="14"/>
      <c r="I13" s="20" t="s">
        <v>157</v>
      </c>
      <c r="J13" s="57"/>
      <c r="K13" s="15"/>
      <c r="L13" s="15"/>
    </row>
    <row r="14" spans="1:12" s="12" customFormat="1" ht="42.75">
      <c r="A14" s="9">
        <f>A13</f>
        <v>42145.381944444445</v>
      </c>
      <c r="B14" s="23">
        <f>B13</f>
        <v>42145.444444444445</v>
      </c>
      <c r="C14" s="117"/>
      <c r="D14" s="20" t="s">
        <v>35</v>
      </c>
      <c r="E14" s="20"/>
      <c r="F14" s="9"/>
      <c r="G14" s="9"/>
      <c r="H14" s="14"/>
      <c r="I14" s="20" t="s">
        <v>159</v>
      </c>
      <c r="J14" s="16"/>
      <c r="K14" s="15"/>
      <c r="L14" s="15"/>
    </row>
    <row r="15" spans="1:10" s="12" customFormat="1" ht="42.75">
      <c r="A15" s="9">
        <f aca="true" t="shared" si="1" ref="A15:A26">B14</f>
        <v>42145.444444444445</v>
      </c>
      <c r="B15" s="23">
        <f aca="true" t="shared" si="2" ref="B15:B26">A15+C15</f>
        <v>42145.46527777778</v>
      </c>
      <c r="C15" s="7">
        <v>0.020833333333333332</v>
      </c>
      <c r="D15" s="60" t="s">
        <v>17</v>
      </c>
      <c r="E15" s="60"/>
      <c r="F15" s="9"/>
      <c r="G15" s="8"/>
      <c r="H15" s="10"/>
      <c r="I15" s="59" t="s">
        <v>158</v>
      </c>
      <c r="J15" s="57"/>
    </row>
    <row r="16" spans="1:10" s="12" customFormat="1" ht="28.5">
      <c r="A16" s="9">
        <f t="shared" si="1"/>
        <v>42145.46527777778</v>
      </c>
      <c r="B16" s="23">
        <f t="shared" si="2"/>
        <v>42145.48611111112</v>
      </c>
      <c r="C16" s="7">
        <v>0.020833333333333332</v>
      </c>
      <c r="D16" s="60"/>
      <c r="E16" s="60" t="s">
        <v>18</v>
      </c>
      <c r="F16" s="22"/>
      <c r="G16" s="9"/>
      <c r="H16" s="14"/>
      <c r="I16" s="59" t="s">
        <v>160</v>
      </c>
      <c r="J16" s="57"/>
    </row>
    <row r="17" spans="1:10" s="12" customFormat="1" ht="41.25" customHeight="1">
      <c r="A17" s="9">
        <f t="shared" si="1"/>
        <v>42145.48611111112</v>
      </c>
      <c r="B17" s="23">
        <f t="shared" si="2"/>
        <v>42145.50694444445</v>
      </c>
      <c r="C17" s="7">
        <v>0.020833333333333332</v>
      </c>
      <c r="D17" s="20"/>
      <c r="E17" s="20" t="s">
        <v>11</v>
      </c>
      <c r="F17" s="22"/>
      <c r="G17" s="9"/>
      <c r="H17" s="14"/>
      <c r="I17" s="59" t="s">
        <v>161</v>
      </c>
      <c r="J17" s="57"/>
    </row>
    <row r="18" spans="1:10" s="12" customFormat="1" ht="14.25">
      <c r="A18" s="9">
        <f t="shared" si="1"/>
        <v>42145.50694444445</v>
      </c>
      <c r="B18" s="23">
        <f t="shared" si="2"/>
        <v>42145.56944444445</v>
      </c>
      <c r="C18" s="7">
        <v>0.0625</v>
      </c>
      <c r="D18" s="60"/>
      <c r="E18" s="60" t="s">
        <v>25</v>
      </c>
      <c r="F18" s="22"/>
      <c r="G18" s="9"/>
      <c r="H18" s="14"/>
      <c r="I18" s="59" t="s">
        <v>162</v>
      </c>
      <c r="J18" s="57"/>
    </row>
    <row r="19" spans="1:10" s="12" customFormat="1" ht="59.25" customHeight="1">
      <c r="A19" s="9">
        <f t="shared" si="1"/>
        <v>42145.56944444445</v>
      </c>
      <c r="B19" s="23">
        <f t="shared" si="2"/>
        <v>42145.5763888889</v>
      </c>
      <c r="C19" s="7">
        <v>0.006944444444444444</v>
      </c>
      <c r="D19" s="20"/>
      <c r="E19" s="20" t="s">
        <v>26</v>
      </c>
      <c r="F19" s="9"/>
      <c r="G19" s="9"/>
      <c r="H19" s="10"/>
      <c r="I19" s="59" t="s">
        <v>163</v>
      </c>
      <c r="J19" s="57"/>
    </row>
    <row r="20" spans="1:10" s="12" customFormat="1" ht="59.25" customHeight="1">
      <c r="A20" s="9">
        <f t="shared" si="1"/>
        <v>42145.5763888889</v>
      </c>
      <c r="B20" s="23">
        <f t="shared" si="2"/>
        <v>42145.59722222223</v>
      </c>
      <c r="C20" s="7">
        <v>0.020833333333333332</v>
      </c>
      <c r="D20" s="61" t="s">
        <v>12</v>
      </c>
      <c r="E20" s="61"/>
      <c r="F20" s="9"/>
      <c r="G20" s="9"/>
      <c r="H20" s="10"/>
      <c r="I20" s="59"/>
      <c r="J20" s="57"/>
    </row>
    <row r="21" spans="1:10" s="12" customFormat="1" ht="49.5" customHeight="1">
      <c r="A21" s="9">
        <f t="shared" si="1"/>
        <v>42145.59722222223</v>
      </c>
      <c r="B21" s="23">
        <f t="shared" si="2"/>
        <v>42145.625000000015</v>
      </c>
      <c r="C21" s="7">
        <v>0.027777777777777776</v>
      </c>
      <c r="D21" s="61" t="s">
        <v>13</v>
      </c>
      <c r="E21" s="61"/>
      <c r="F21" s="9"/>
      <c r="G21" s="9"/>
      <c r="H21" s="10"/>
      <c r="I21" s="59" t="s">
        <v>164</v>
      </c>
      <c r="J21" s="57"/>
    </row>
    <row r="22" spans="1:10" s="12" customFormat="1" ht="14.25">
      <c r="A22" s="9">
        <f t="shared" si="1"/>
        <v>42145.625000000015</v>
      </c>
      <c r="B22" s="23">
        <f t="shared" si="2"/>
        <v>42145.638888888905</v>
      </c>
      <c r="C22" s="7">
        <v>0.013888888888888888</v>
      </c>
      <c r="D22" s="61" t="s">
        <v>165</v>
      </c>
      <c r="E22" s="61"/>
      <c r="F22" s="9"/>
      <c r="G22" s="9"/>
      <c r="H22" s="14"/>
      <c r="I22" s="59"/>
      <c r="J22" s="57"/>
    </row>
    <row r="23" spans="1:10" s="12" customFormat="1" ht="14.25">
      <c r="A23" s="9">
        <f t="shared" si="1"/>
        <v>42145.638888888905</v>
      </c>
      <c r="B23" s="23">
        <f t="shared" si="2"/>
        <v>42145.652777777796</v>
      </c>
      <c r="C23" s="7">
        <v>0.013888888888888888</v>
      </c>
      <c r="D23" s="61" t="s">
        <v>14</v>
      </c>
      <c r="E23" s="61"/>
      <c r="F23" s="9"/>
      <c r="G23" s="9"/>
      <c r="H23" s="14"/>
      <c r="I23" s="59"/>
      <c r="J23" s="57"/>
    </row>
    <row r="24" spans="1:10" s="12" customFormat="1" ht="14.25">
      <c r="A24" s="9">
        <f t="shared" si="1"/>
        <v>42145.652777777796</v>
      </c>
      <c r="B24" s="23">
        <f t="shared" si="2"/>
        <v>42145.666666666686</v>
      </c>
      <c r="C24" s="7">
        <v>0.013888888888888888</v>
      </c>
      <c r="D24" s="25" t="s">
        <v>27</v>
      </c>
      <c r="E24" s="25"/>
      <c r="F24" s="9"/>
      <c r="G24" s="9"/>
      <c r="H24" s="14"/>
      <c r="I24" s="59" t="s">
        <v>38</v>
      </c>
      <c r="J24" s="57"/>
    </row>
    <row r="25" spans="1:10" s="12" customFormat="1" ht="14.25">
      <c r="A25" s="9">
        <f t="shared" si="1"/>
        <v>42145.666666666686</v>
      </c>
      <c r="B25" s="23">
        <f t="shared" si="2"/>
        <v>42145.70833333335</v>
      </c>
      <c r="C25" s="7">
        <v>0.041666666666666664</v>
      </c>
      <c r="D25" s="25" t="s">
        <v>28</v>
      </c>
      <c r="E25" s="25"/>
      <c r="F25" s="9"/>
      <c r="G25" s="9"/>
      <c r="H25" s="14"/>
      <c r="I25" s="59" t="s">
        <v>37</v>
      </c>
      <c r="J25" s="16"/>
    </row>
    <row r="26" spans="1:10" s="12" customFormat="1" ht="14.25">
      <c r="A26" s="9">
        <f t="shared" si="1"/>
        <v>42145.70833333335</v>
      </c>
      <c r="B26" s="23">
        <f t="shared" si="2"/>
        <v>42145.70833333335</v>
      </c>
      <c r="C26" s="7">
        <v>0</v>
      </c>
      <c r="D26" s="25"/>
      <c r="E26" s="25" t="s">
        <v>15</v>
      </c>
      <c r="F26" s="9"/>
      <c r="G26" s="9"/>
      <c r="H26" s="14"/>
      <c r="I26" s="59"/>
      <c r="J26" s="57"/>
    </row>
    <row r="27" spans="1:10" s="12" customFormat="1" ht="14.25">
      <c r="A27" s="13"/>
      <c r="B27" s="13"/>
      <c r="C27" s="13"/>
      <c r="D27" s="26"/>
      <c r="E27" s="26"/>
      <c r="F27" s="13"/>
      <c r="G27" s="13"/>
      <c r="H27" s="13"/>
      <c r="I27" s="13"/>
      <c r="J27" s="13"/>
    </row>
    <row r="28" spans="1:10" s="12" customFormat="1" ht="15.75" customHeight="1">
      <c r="A28" s="9" t="s">
        <v>2</v>
      </c>
      <c r="C28" s="7">
        <f>SUM(C7:C26)</f>
        <v>0.4166666666666667</v>
      </c>
      <c r="D28" s="26"/>
      <c r="E28" s="26"/>
      <c r="F28" s="13" t="s">
        <v>5</v>
      </c>
      <c r="G28" s="10"/>
      <c r="H28" s="17">
        <v>0.024305555555555556</v>
      </c>
      <c r="I28" s="13"/>
      <c r="J28" s="13"/>
    </row>
    <row r="32" spans="6:8" ht="14.25">
      <c r="F32" s="19"/>
      <c r="G32" s="19"/>
      <c r="H32" s="19"/>
    </row>
  </sheetData>
  <sheetProtection/>
  <mergeCells count="3">
    <mergeCell ref="A2:J2"/>
    <mergeCell ref="A6:J6"/>
    <mergeCell ref="C13:C14"/>
  </mergeCells>
  <printOptions horizontalCentered="1" verticalCentered="1"/>
  <pageMargins left="0.1968503937007874" right="0.1968503937007874" top="0.1968503937007874" bottom="0.1968503937007874" header="0.2362204724409449" footer="0.5118110236220472"/>
  <pageSetup fitToHeight="5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S34"/>
  <sheetViews>
    <sheetView showGridLines="0" zoomScale="60" zoomScaleNormal="60" zoomScaleSheetLayoutView="80" zoomScalePageLayoutView="0" workbookViewId="0" topLeftCell="A2">
      <pane xSplit="3" topLeftCell="D1" activePane="topRight" state="frozen"/>
      <selection pane="topLeft" activeCell="D23" sqref="D23:I23"/>
      <selection pane="topRight" activeCell="D23" sqref="D23:I23"/>
    </sheetView>
  </sheetViews>
  <sheetFormatPr defaultColWidth="9.140625" defaultRowHeight="15"/>
  <cols>
    <col min="1" max="1" width="17.7109375" style="18" bestFit="1" customWidth="1"/>
    <col min="2" max="2" width="17.140625" style="18" bestFit="1" customWidth="1"/>
    <col min="3" max="3" width="17.7109375" style="18" bestFit="1" customWidth="1"/>
    <col min="4" max="4" width="8.28125" style="27" customWidth="1"/>
    <col min="5" max="5" width="48.7109375" style="27" bestFit="1" customWidth="1"/>
    <col min="6" max="6" width="9.140625" style="27" customWidth="1"/>
    <col min="7" max="7" width="13.140625" style="27" customWidth="1"/>
    <col min="8" max="9" width="11.421875" style="27" customWidth="1"/>
    <col min="10" max="10" width="13.140625" style="18" bestFit="1" customWidth="1"/>
    <col min="11" max="11" width="16.140625" style="18" customWidth="1"/>
    <col min="12" max="22" width="9.28125" style="18" customWidth="1"/>
    <col min="23" max="71" width="9.28125" style="3" customWidth="1"/>
    <col min="72" max="16384" width="9.140625" style="3" customWidth="1"/>
  </cols>
  <sheetData>
    <row r="1" ht="14.25"/>
    <row r="2" spans="1:11" ht="22.5" customHeight="1">
      <c r="A2" s="118" t="s">
        <v>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71" ht="14.25">
      <c r="A3" s="64"/>
      <c r="B3" s="64"/>
      <c r="C3" s="64"/>
      <c r="D3" s="65"/>
      <c r="E3" s="65"/>
      <c r="F3" s="65"/>
      <c r="G3" s="65"/>
      <c r="H3" s="65"/>
      <c r="I3" s="65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</row>
    <row r="4" spans="1:71" ht="30" customHeight="1">
      <c r="A4" s="67" t="s">
        <v>0</v>
      </c>
      <c r="B4" s="67" t="s">
        <v>1</v>
      </c>
      <c r="C4" s="67" t="s">
        <v>2</v>
      </c>
      <c r="D4" s="68" t="s">
        <v>40</v>
      </c>
      <c r="E4" s="68" t="s">
        <v>39</v>
      </c>
      <c r="F4" s="68" t="s">
        <v>43</v>
      </c>
      <c r="G4" s="68" t="s">
        <v>44</v>
      </c>
      <c r="H4" s="68" t="s">
        <v>83</v>
      </c>
      <c r="I4" s="68" t="s">
        <v>68</v>
      </c>
      <c r="J4" s="68" t="s">
        <v>51</v>
      </c>
      <c r="K4" s="68" t="s">
        <v>70</v>
      </c>
      <c r="L4" s="69" t="s">
        <v>85</v>
      </c>
      <c r="M4" s="69" t="s">
        <v>86</v>
      </c>
      <c r="N4" s="69" t="s">
        <v>87</v>
      </c>
      <c r="O4" s="69" t="s">
        <v>88</v>
      </c>
      <c r="P4" s="69" t="s">
        <v>89</v>
      </c>
      <c r="Q4" s="69" t="s">
        <v>90</v>
      </c>
      <c r="R4" s="69" t="s">
        <v>91</v>
      </c>
      <c r="S4" s="69" t="s">
        <v>92</v>
      </c>
      <c r="T4" s="69" t="s">
        <v>93</v>
      </c>
      <c r="U4" s="69" t="s">
        <v>94</v>
      </c>
      <c r="V4" s="69" t="s">
        <v>95</v>
      </c>
      <c r="W4" s="69" t="s">
        <v>96</v>
      </c>
      <c r="X4" s="69" t="s">
        <v>97</v>
      </c>
      <c r="Y4" s="69" t="s">
        <v>98</v>
      </c>
      <c r="Z4" s="69" t="s">
        <v>99</v>
      </c>
      <c r="AA4" s="69" t="s">
        <v>100</v>
      </c>
      <c r="AB4" s="69" t="s">
        <v>101</v>
      </c>
      <c r="AC4" s="69" t="s">
        <v>102</v>
      </c>
      <c r="AD4" s="69" t="s">
        <v>103</v>
      </c>
      <c r="AE4" s="69" t="s">
        <v>104</v>
      </c>
      <c r="AF4" s="69" t="s">
        <v>105</v>
      </c>
      <c r="AG4" s="69" t="s">
        <v>106</v>
      </c>
      <c r="AH4" s="69" t="s">
        <v>107</v>
      </c>
      <c r="AI4" s="69" t="s">
        <v>108</v>
      </c>
      <c r="AJ4" s="69" t="s">
        <v>120</v>
      </c>
      <c r="AK4" s="69" t="s">
        <v>121</v>
      </c>
      <c r="AL4" s="69" t="s">
        <v>109</v>
      </c>
      <c r="AM4" s="69" t="s">
        <v>110</v>
      </c>
      <c r="AN4" s="69" t="s">
        <v>111</v>
      </c>
      <c r="AO4" s="69" t="s">
        <v>112</v>
      </c>
      <c r="AP4" s="69" t="s">
        <v>122</v>
      </c>
      <c r="AQ4" s="69" t="s">
        <v>123</v>
      </c>
      <c r="AR4" s="69" t="s">
        <v>113</v>
      </c>
      <c r="AS4" s="69" t="s">
        <v>114</v>
      </c>
      <c r="AT4" s="69" t="s">
        <v>115</v>
      </c>
      <c r="AU4" s="69" t="s">
        <v>116</v>
      </c>
      <c r="AV4" s="69" t="s">
        <v>124</v>
      </c>
      <c r="AW4" s="69" t="s">
        <v>125</v>
      </c>
      <c r="AX4" s="69" t="s">
        <v>117</v>
      </c>
      <c r="AY4" s="69" t="s">
        <v>118</v>
      </c>
      <c r="AZ4" s="69" t="s">
        <v>119</v>
      </c>
      <c r="BA4" s="69" t="s">
        <v>132</v>
      </c>
      <c r="BB4" s="69" t="s">
        <v>129</v>
      </c>
      <c r="BC4" s="69" t="s">
        <v>130</v>
      </c>
      <c r="BD4" s="69" t="s">
        <v>126</v>
      </c>
      <c r="BE4" s="69" t="s">
        <v>127</v>
      </c>
      <c r="BF4" s="69" t="s">
        <v>128</v>
      </c>
      <c r="BG4" s="69" t="s">
        <v>131</v>
      </c>
      <c r="BH4" s="69" t="s">
        <v>133</v>
      </c>
      <c r="BI4" s="69" t="s">
        <v>134</v>
      </c>
      <c r="BJ4" s="69" t="s">
        <v>135</v>
      </c>
      <c r="BK4" s="69" t="s">
        <v>136</v>
      </c>
      <c r="BL4" s="69" t="s">
        <v>137</v>
      </c>
      <c r="BM4" s="69" t="s">
        <v>138</v>
      </c>
      <c r="BN4" s="69" t="s">
        <v>139</v>
      </c>
      <c r="BO4" s="69" t="s">
        <v>140</v>
      </c>
      <c r="BP4" s="69" t="s">
        <v>141</v>
      </c>
      <c r="BQ4" s="69" t="s">
        <v>142</v>
      </c>
      <c r="BR4" s="69" t="s">
        <v>143</v>
      </c>
      <c r="BS4" s="69" t="s">
        <v>144</v>
      </c>
    </row>
    <row r="5" spans="1:71" ht="3.75" customHeight="1">
      <c r="A5" s="64"/>
      <c r="B5" s="70"/>
      <c r="C5" s="71"/>
      <c r="D5" s="65"/>
      <c r="E5" s="65"/>
      <c r="F5" s="65"/>
      <c r="G5" s="65"/>
      <c r="H5" s="65"/>
      <c r="I5" s="65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</row>
    <row r="6" spans="1:71" s="12" customFormat="1" ht="24.75" customHeight="1">
      <c r="A6" s="72">
        <v>42145.291666666664</v>
      </c>
      <c r="B6" s="72">
        <f aca="true" t="shared" si="0" ref="B6:B11">A6+C6</f>
        <v>42145.291666666664</v>
      </c>
      <c r="C6" s="73">
        <v>0</v>
      </c>
      <c r="D6" s="74" t="s">
        <v>41</v>
      </c>
      <c r="E6" s="74" t="s">
        <v>6</v>
      </c>
      <c r="F6" s="74" t="s">
        <v>45</v>
      </c>
      <c r="G6" s="74" t="s">
        <v>45</v>
      </c>
      <c r="H6" s="74"/>
      <c r="I6" s="74"/>
      <c r="J6" s="75" t="s">
        <v>45</v>
      </c>
      <c r="K6" s="75" t="s">
        <v>69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</row>
    <row r="7" spans="1:71" s="12" customFormat="1" ht="24.75" customHeight="1">
      <c r="A7" s="77">
        <f>B6</f>
        <v>42145.291666666664</v>
      </c>
      <c r="B7" s="72">
        <f t="shared" si="0"/>
        <v>42145.29861111111</v>
      </c>
      <c r="C7" s="73">
        <v>0.006944444444444444</v>
      </c>
      <c r="D7" s="74" t="s">
        <v>41</v>
      </c>
      <c r="E7" s="74" t="s">
        <v>8</v>
      </c>
      <c r="F7" s="74" t="s">
        <v>46</v>
      </c>
      <c r="G7" s="74">
        <v>5</v>
      </c>
      <c r="H7" s="74">
        <f>'Mem.Cal.- prod.'!B2</f>
        <v>0.0175</v>
      </c>
      <c r="I7" s="74" t="s">
        <v>56</v>
      </c>
      <c r="J7" s="75">
        <f>'Mem.Cal.- prod.'!D6</f>
        <v>0.10497900419916019</v>
      </c>
      <c r="K7" s="75" t="s">
        <v>69</v>
      </c>
      <c r="L7" s="76">
        <v>0.10497900419916019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</row>
    <row r="8" spans="1:71" s="12" customFormat="1" ht="24.75" customHeight="1">
      <c r="A8" s="77">
        <f>B7</f>
        <v>42145.29861111111</v>
      </c>
      <c r="B8" s="72">
        <f t="shared" si="0"/>
        <v>42145.319444444445</v>
      </c>
      <c r="C8" s="73">
        <v>0.020833333333333332</v>
      </c>
      <c r="D8" s="74" t="s">
        <v>41</v>
      </c>
      <c r="E8" s="74" t="s">
        <v>7</v>
      </c>
      <c r="F8" s="74" t="s">
        <v>46</v>
      </c>
      <c r="G8" s="74">
        <v>5</v>
      </c>
      <c r="H8" s="74">
        <f>'Mem.Cal.- prod.'!B7</f>
        <v>0.21</v>
      </c>
      <c r="I8" s="74" t="s">
        <v>56</v>
      </c>
      <c r="J8" s="76">
        <f>'Mem.Cal.- prod.'!D11</f>
        <v>2.1</v>
      </c>
      <c r="K8" s="75" t="s">
        <v>69</v>
      </c>
      <c r="L8" s="76"/>
      <c r="M8" s="76">
        <v>2.1</v>
      </c>
      <c r="N8" s="76">
        <v>2.1</v>
      </c>
      <c r="O8" s="76">
        <v>2.1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</row>
    <row r="9" spans="1:71" s="12" customFormat="1" ht="24.75" customHeight="1">
      <c r="A9" s="77">
        <f>B8</f>
        <v>42145.319444444445</v>
      </c>
      <c r="B9" s="79">
        <f t="shared" si="0"/>
        <v>42145.36111111111</v>
      </c>
      <c r="C9" s="73">
        <v>0.041666666666666664</v>
      </c>
      <c r="D9" s="74" t="s">
        <v>41</v>
      </c>
      <c r="E9" s="74" t="s">
        <v>9</v>
      </c>
      <c r="F9" s="74" t="s">
        <v>46</v>
      </c>
      <c r="G9" s="74">
        <v>5</v>
      </c>
      <c r="H9" s="80">
        <f>'Mem.Cal.- prod.'!B12</f>
        <v>0.3</v>
      </c>
      <c r="I9" s="74" t="s">
        <v>56</v>
      </c>
      <c r="J9" s="76">
        <f>'Mem.Cal.- prod.'!D16</f>
        <v>1.5</v>
      </c>
      <c r="K9" s="75" t="s">
        <v>69</v>
      </c>
      <c r="L9" s="76"/>
      <c r="M9" s="76"/>
      <c r="N9" s="76"/>
      <c r="O9" s="76"/>
      <c r="P9" s="76">
        <v>1.5</v>
      </c>
      <c r="Q9" s="76">
        <v>1.5</v>
      </c>
      <c r="R9" s="76">
        <v>1.5</v>
      </c>
      <c r="S9" s="76">
        <v>1.5</v>
      </c>
      <c r="T9" s="76">
        <v>1.5</v>
      </c>
      <c r="U9" s="76">
        <v>1.5</v>
      </c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</row>
    <row r="10" spans="1:71" s="12" customFormat="1" ht="24.75" customHeight="1">
      <c r="A10" s="77">
        <f>B9</f>
        <v>42145.36111111111</v>
      </c>
      <c r="B10" s="79">
        <f t="shared" si="0"/>
        <v>42145.381944444445</v>
      </c>
      <c r="C10" s="73">
        <v>0.020833333333333332</v>
      </c>
      <c r="D10" s="74" t="s">
        <v>41</v>
      </c>
      <c r="E10" s="81" t="s">
        <v>10</v>
      </c>
      <c r="F10" s="74" t="s">
        <v>46</v>
      </c>
      <c r="G10" s="74">
        <v>5</v>
      </c>
      <c r="H10" s="74">
        <f>'Mem.Cal.- prod.'!B17</f>
        <v>0.37</v>
      </c>
      <c r="I10" s="74" t="s">
        <v>56</v>
      </c>
      <c r="J10" s="76">
        <f>'Mem.Cal.- prod.'!D21</f>
        <v>3.7</v>
      </c>
      <c r="K10" s="75" t="s">
        <v>69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>
        <v>3.7</v>
      </c>
      <c r="W10" s="76">
        <v>3.7</v>
      </c>
      <c r="X10" s="76">
        <v>3.7</v>
      </c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</row>
    <row r="11" spans="1:71" s="12" customFormat="1" ht="24.75" customHeight="1">
      <c r="A11" s="77">
        <f>B10</f>
        <v>42145.381944444445</v>
      </c>
      <c r="B11" s="79">
        <f t="shared" si="0"/>
        <v>42145.444444444445</v>
      </c>
      <c r="C11" s="120">
        <v>0.0625</v>
      </c>
      <c r="D11" s="82" t="s">
        <v>42</v>
      </c>
      <c r="E11" s="83" t="s">
        <v>24</v>
      </c>
      <c r="F11" s="82" t="s">
        <v>67</v>
      </c>
      <c r="G11" s="110">
        <v>69</v>
      </c>
      <c r="H11" s="82">
        <f>'Mem.Cal.- prod.'!B22</f>
        <v>0.0159</v>
      </c>
      <c r="I11" s="82" t="s">
        <v>66</v>
      </c>
      <c r="J11" s="84" t="s">
        <v>69</v>
      </c>
      <c r="K11" s="109">
        <f>'Mem.Cal.- prod.'!D26</f>
        <v>0.5406000000000001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122" t="s">
        <v>154</v>
      </c>
      <c r="Z11" s="123"/>
      <c r="AA11" s="123"/>
      <c r="AB11" s="123"/>
      <c r="AC11" s="123"/>
      <c r="AD11" s="123"/>
      <c r="AE11" s="123"/>
      <c r="AF11" s="123"/>
      <c r="AG11" s="124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</row>
    <row r="12" spans="1:71" s="12" customFormat="1" ht="24.75" customHeight="1">
      <c r="A12" s="77">
        <f>A11</f>
        <v>42145.381944444445</v>
      </c>
      <c r="B12" s="79">
        <f>B11</f>
        <v>42145.444444444445</v>
      </c>
      <c r="C12" s="121"/>
      <c r="D12" s="74" t="s">
        <v>41</v>
      </c>
      <c r="E12" s="83" t="s">
        <v>35</v>
      </c>
      <c r="F12" s="82" t="s">
        <v>67</v>
      </c>
      <c r="G12" s="82">
        <v>4</v>
      </c>
      <c r="H12" s="82">
        <v>0.45</v>
      </c>
      <c r="I12" s="82" t="s">
        <v>66</v>
      </c>
      <c r="J12" s="84">
        <f>'Mem.Cal.- prod.'!D33</f>
        <v>1.7999999999999998</v>
      </c>
      <c r="K12" s="85" t="s">
        <v>69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>
        <v>1.7999999999999998</v>
      </c>
      <c r="Z12" s="76">
        <v>1.7999999999999998</v>
      </c>
      <c r="AA12" s="76">
        <v>1.7999999999999998</v>
      </c>
      <c r="AB12" s="76">
        <v>1.7999999999999998</v>
      </c>
      <c r="AC12" s="76">
        <v>1.7999999999999998</v>
      </c>
      <c r="AD12" s="76">
        <v>1.7999999999999998</v>
      </c>
      <c r="AE12" s="76">
        <v>1.7999999999999998</v>
      </c>
      <c r="AF12" s="76">
        <v>1.7999999999999998</v>
      </c>
      <c r="AG12" s="76">
        <v>1.7999999999999998</v>
      </c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</row>
    <row r="13" spans="1:71" s="12" customFormat="1" ht="24.75" customHeight="1">
      <c r="A13" s="77">
        <f>B11</f>
        <v>42145.444444444445</v>
      </c>
      <c r="B13" s="79">
        <f aca="true" t="shared" si="1" ref="B13:B24">A13+C13</f>
        <v>42145.46527777778</v>
      </c>
      <c r="C13" s="78">
        <v>0.020833333333333332</v>
      </c>
      <c r="D13" s="74" t="s">
        <v>41</v>
      </c>
      <c r="E13" s="86" t="s">
        <v>17</v>
      </c>
      <c r="F13" s="82" t="s">
        <v>67</v>
      </c>
      <c r="G13" s="82">
        <v>4</v>
      </c>
      <c r="H13" s="82">
        <f>'Mem.Cal.- prod.'!B34</f>
        <v>0.305</v>
      </c>
      <c r="I13" s="82" t="s">
        <v>66</v>
      </c>
      <c r="J13" s="84">
        <f>'Mem.Cal.- prod.'!D45</f>
        <v>3.5999999999999996</v>
      </c>
      <c r="K13" s="85" t="s">
        <v>69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84">
        <v>3.5999999999999996</v>
      </c>
      <c r="AI13" s="84">
        <v>3.5999999999999996</v>
      </c>
      <c r="AJ13" s="84">
        <v>3.5999999999999996</v>
      </c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</row>
    <row r="14" spans="1:71" s="12" customFormat="1" ht="24.75" customHeight="1">
      <c r="A14" s="77">
        <f aca="true" t="shared" si="2" ref="A14:A24">B13</f>
        <v>42145.46527777778</v>
      </c>
      <c r="B14" s="79">
        <f t="shared" si="1"/>
        <v>42145.48611111112</v>
      </c>
      <c r="C14" s="73">
        <v>0.020833333333333332</v>
      </c>
      <c r="D14" s="82" t="s">
        <v>42</v>
      </c>
      <c r="E14" s="86" t="s">
        <v>18</v>
      </c>
      <c r="F14" s="82"/>
      <c r="G14" s="82"/>
      <c r="H14" s="82"/>
      <c r="I14" s="82"/>
      <c r="J14" s="87">
        <v>2</v>
      </c>
      <c r="K14" s="84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87">
        <v>2</v>
      </c>
      <c r="AL14" s="87">
        <v>2</v>
      </c>
      <c r="AM14" s="87">
        <v>2</v>
      </c>
      <c r="AN14" s="87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</row>
    <row r="15" spans="1:71" s="12" customFormat="1" ht="24.75" customHeight="1">
      <c r="A15" s="77">
        <f t="shared" si="2"/>
        <v>42145.48611111112</v>
      </c>
      <c r="B15" s="79">
        <f t="shared" si="1"/>
        <v>42145.50694444445</v>
      </c>
      <c r="C15" s="73">
        <v>0.020833333333333332</v>
      </c>
      <c r="D15" s="82" t="s">
        <v>42</v>
      </c>
      <c r="E15" s="83" t="s">
        <v>11</v>
      </c>
      <c r="F15" s="82"/>
      <c r="G15" s="82"/>
      <c r="H15" s="82"/>
      <c r="I15" s="82"/>
      <c r="J15" s="87">
        <v>2</v>
      </c>
      <c r="K15" s="84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87">
        <v>2</v>
      </c>
      <c r="AO15" s="87">
        <v>2</v>
      </c>
      <c r="AP15" s="87">
        <v>2</v>
      </c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</row>
    <row r="16" spans="1:71" s="12" customFormat="1" ht="24.75" customHeight="1">
      <c r="A16" s="77">
        <f t="shared" si="2"/>
        <v>42145.50694444445</v>
      </c>
      <c r="B16" s="79">
        <f t="shared" si="1"/>
        <v>42145.56944444445</v>
      </c>
      <c r="C16" s="73">
        <v>0.0625</v>
      </c>
      <c r="D16" s="82" t="s">
        <v>42</v>
      </c>
      <c r="E16" s="86" t="s">
        <v>25</v>
      </c>
      <c r="F16" s="82" t="s">
        <v>52</v>
      </c>
      <c r="G16" s="82">
        <v>5</v>
      </c>
      <c r="H16" s="82">
        <f>'Mem.Cal.- prod.'!B58</f>
        <v>0.45</v>
      </c>
      <c r="I16" s="82" t="s">
        <v>66</v>
      </c>
      <c r="J16" s="84">
        <f>'Mem.Cal.- prod.'!D63</f>
        <v>1.5</v>
      </c>
      <c r="K16" s="85" t="s">
        <v>69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>
        <v>1.5</v>
      </c>
      <c r="AR16" s="76">
        <v>1.5</v>
      </c>
      <c r="AS16" s="76">
        <v>1.5</v>
      </c>
      <c r="AT16" s="76">
        <v>1.5</v>
      </c>
      <c r="AU16" s="76">
        <v>1.5</v>
      </c>
      <c r="AV16" s="76">
        <v>1.5</v>
      </c>
      <c r="AW16" s="76">
        <v>1.5</v>
      </c>
      <c r="AX16" s="76">
        <v>1.5</v>
      </c>
      <c r="AY16" s="76">
        <v>1.5</v>
      </c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</row>
    <row r="17" spans="1:71" s="12" customFormat="1" ht="24.75" customHeight="1">
      <c r="A17" s="77">
        <f t="shared" si="2"/>
        <v>42145.56944444445</v>
      </c>
      <c r="B17" s="79">
        <f t="shared" si="1"/>
        <v>42145.5763888889</v>
      </c>
      <c r="C17" s="73">
        <v>0.006944444444444444</v>
      </c>
      <c r="D17" s="82" t="s">
        <v>42</v>
      </c>
      <c r="E17" s="83" t="s">
        <v>26</v>
      </c>
      <c r="F17" s="82" t="s">
        <v>52</v>
      </c>
      <c r="G17" s="82">
        <v>5</v>
      </c>
      <c r="H17" s="82">
        <f>'Mem.Cal.- prod.'!B64</f>
        <v>0.45</v>
      </c>
      <c r="I17" s="82" t="s">
        <v>66</v>
      </c>
      <c r="J17" s="84">
        <f>'Mem.Cal.- prod.'!D69</f>
        <v>1.5</v>
      </c>
      <c r="K17" s="84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>
        <v>1.5</v>
      </c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</row>
    <row r="18" spans="1:71" s="12" customFormat="1" ht="24.75" customHeight="1">
      <c r="A18" s="77">
        <f t="shared" si="2"/>
        <v>42145.5763888889</v>
      </c>
      <c r="B18" s="79">
        <f t="shared" si="1"/>
        <v>42145.59722222223</v>
      </c>
      <c r="C18" s="73">
        <v>0.020833333333333332</v>
      </c>
      <c r="D18" s="88" t="s">
        <v>41</v>
      </c>
      <c r="E18" s="88" t="s">
        <v>12</v>
      </c>
      <c r="F18" s="74" t="s">
        <v>46</v>
      </c>
      <c r="G18" s="74">
        <v>5</v>
      </c>
      <c r="H18" s="74">
        <f>'Mem.Cal.- prod.'!B70</f>
        <v>0.37</v>
      </c>
      <c r="I18" s="74" t="s">
        <v>56</v>
      </c>
      <c r="J18" s="76">
        <f>'Mem.Cal.- prod.'!D74</f>
        <v>3.7</v>
      </c>
      <c r="K18" s="75" t="s">
        <v>69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>
        <v>3.7</v>
      </c>
      <c r="BB18" s="76">
        <v>3.7</v>
      </c>
      <c r="BC18" s="76">
        <v>3.7</v>
      </c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1:71" s="12" customFormat="1" ht="24.75" customHeight="1">
      <c r="A19" s="77">
        <f t="shared" si="2"/>
        <v>42145.59722222223</v>
      </c>
      <c r="B19" s="79">
        <f t="shared" si="1"/>
        <v>42145.625000000015</v>
      </c>
      <c r="C19" s="78">
        <v>0.027777777777777776</v>
      </c>
      <c r="D19" s="88" t="s">
        <v>41</v>
      </c>
      <c r="E19" s="88" t="s">
        <v>13</v>
      </c>
      <c r="F19" s="74" t="s">
        <v>46</v>
      </c>
      <c r="G19" s="74">
        <v>5</v>
      </c>
      <c r="H19" s="89">
        <f>'Mem.Cal.- prod.'!B75</f>
        <v>0.3</v>
      </c>
      <c r="I19" s="74" t="s">
        <v>56</v>
      </c>
      <c r="J19" s="76">
        <f>'Mem.Cal.- prod.'!D79</f>
        <v>2.25</v>
      </c>
      <c r="K19" s="75" t="s">
        <v>69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>
        <v>2.25</v>
      </c>
      <c r="BE19" s="76">
        <v>2.25</v>
      </c>
      <c r="BF19" s="76">
        <v>2.25</v>
      </c>
      <c r="BG19" s="76">
        <v>2.25</v>
      </c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</row>
    <row r="20" spans="1:71" s="12" customFormat="1" ht="24.75" customHeight="1">
      <c r="A20" s="77">
        <f t="shared" si="2"/>
        <v>42145.625000000015</v>
      </c>
      <c r="B20" s="79">
        <f t="shared" si="1"/>
        <v>42145.638888888905</v>
      </c>
      <c r="C20" s="78">
        <v>0.013888888888888888</v>
      </c>
      <c r="D20" s="88" t="s">
        <v>41</v>
      </c>
      <c r="E20" s="88" t="s">
        <v>36</v>
      </c>
      <c r="F20" s="74" t="s">
        <v>46</v>
      </c>
      <c r="G20" s="74">
        <v>5</v>
      </c>
      <c r="H20" s="74">
        <f>'Mem.Cal.- prod.'!B80</f>
        <v>0.368</v>
      </c>
      <c r="I20" s="74" t="s">
        <v>56</v>
      </c>
      <c r="J20" s="76">
        <f>'Mem.Cal.- prod.'!D84</f>
        <v>5.525525525525525</v>
      </c>
      <c r="K20" s="75" t="s">
        <v>69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>
        <v>5.525525525525525</v>
      </c>
      <c r="BI20" s="76">
        <v>5.525525525525525</v>
      </c>
      <c r="BJ20" s="76"/>
      <c r="BK20" s="76"/>
      <c r="BL20" s="76"/>
      <c r="BM20" s="76"/>
      <c r="BN20" s="76"/>
      <c r="BO20" s="76"/>
      <c r="BP20" s="76"/>
      <c r="BQ20" s="76"/>
      <c r="BR20" s="76"/>
      <c r="BS20" s="76"/>
    </row>
    <row r="21" spans="1:71" s="12" customFormat="1" ht="24.75" customHeight="1">
      <c r="A21" s="77">
        <f t="shared" si="2"/>
        <v>42145.638888888905</v>
      </c>
      <c r="B21" s="79">
        <f t="shared" si="1"/>
        <v>42145.652777777796</v>
      </c>
      <c r="C21" s="78">
        <v>0.013888888888888888</v>
      </c>
      <c r="D21" s="88" t="s">
        <v>41</v>
      </c>
      <c r="E21" s="88" t="s">
        <v>62</v>
      </c>
      <c r="F21" s="74" t="s">
        <v>46</v>
      </c>
      <c r="G21" s="74">
        <v>5</v>
      </c>
      <c r="H21" s="74">
        <f>'Mem.Cal.- prod.'!B85</f>
        <v>0.28</v>
      </c>
      <c r="I21" s="74" t="s">
        <v>56</v>
      </c>
      <c r="J21" s="90">
        <f>'Mem.Cal.- prod.'!D89</f>
        <v>4.2042042042042045</v>
      </c>
      <c r="K21" s="75" t="s">
        <v>69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>
        <v>4.2042042042042045</v>
      </c>
      <c r="BK21" s="76">
        <v>4.2042042042042045</v>
      </c>
      <c r="BL21" s="76"/>
      <c r="BM21" s="76"/>
      <c r="BN21" s="76"/>
      <c r="BO21" s="76"/>
      <c r="BP21" s="76"/>
      <c r="BQ21" s="76"/>
      <c r="BR21" s="76"/>
      <c r="BS21" s="76"/>
    </row>
    <row r="22" spans="1:71" s="12" customFormat="1" ht="24.75" customHeight="1">
      <c r="A22" s="77">
        <f t="shared" si="2"/>
        <v>42145.652777777796</v>
      </c>
      <c r="B22" s="79">
        <f t="shared" si="1"/>
        <v>42145.666666666686</v>
      </c>
      <c r="C22" s="78">
        <v>0.013888888888888888</v>
      </c>
      <c r="D22" s="88" t="s">
        <v>41</v>
      </c>
      <c r="E22" s="81" t="s">
        <v>27</v>
      </c>
      <c r="F22" s="74" t="s">
        <v>46</v>
      </c>
      <c r="G22" s="74">
        <v>5</v>
      </c>
      <c r="H22" s="74">
        <f>'Mem.Cal.- prod.'!B90</f>
        <v>0.25</v>
      </c>
      <c r="I22" s="74" t="s">
        <v>56</v>
      </c>
      <c r="J22" s="90">
        <f>'Mem.Cal.- prod.'!D94</f>
        <v>3.7537537537537538</v>
      </c>
      <c r="K22" s="72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>
        <v>3.7537537537537538</v>
      </c>
      <c r="BM22" s="76">
        <v>3.7537537537537538</v>
      </c>
      <c r="BN22" s="76"/>
      <c r="BO22" s="76"/>
      <c r="BP22" s="76"/>
      <c r="BQ22" s="76"/>
      <c r="BR22" s="76"/>
      <c r="BS22" s="76"/>
    </row>
    <row r="23" spans="1:71" s="12" customFormat="1" ht="24.75" customHeight="1">
      <c r="A23" s="77">
        <f t="shared" si="2"/>
        <v>42145.666666666686</v>
      </c>
      <c r="B23" s="79">
        <f t="shared" si="1"/>
        <v>42145.70833333335</v>
      </c>
      <c r="C23" s="78">
        <v>0.041666666666666664</v>
      </c>
      <c r="D23" s="88" t="s">
        <v>41</v>
      </c>
      <c r="E23" s="81" t="s">
        <v>28</v>
      </c>
      <c r="F23" s="74" t="s">
        <v>46</v>
      </c>
      <c r="G23" s="74">
        <v>5</v>
      </c>
      <c r="H23" s="74">
        <f>'Mem.Cal.- prod.'!B95</f>
        <v>0.25</v>
      </c>
      <c r="I23" s="74" t="s">
        <v>56</v>
      </c>
      <c r="J23" s="90">
        <f>'Mem.Cal.- prod.'!D115</f>
        <v>4.9</v>
      </c>
      <c r="K23" s="72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>
        <v>4.9</v>
      </c>
      <c r="BO23" s="76">
        <v>4.9</v>
      </c>
      <c r="BP23" s="76">
        <v>4.9</v>
      </c>
      <c r="BQ23" s="76">
        <v>4.9</v>
      </c>
      <c r="BR23" s="76">
        <v>4.9</v>
      </c>
      <c r="BS23" s="76">
        <v>4.9</v>
      </c>
    </row>
    <row r="24" spans="1:71" s="12" customFormat="1" ht="24.75" customHeight="1">
      <c r="A24" s="77">
        <f t="shared" si="2"/>
        <v>42145.70833333335</v>
      </c>
      <c r="B24" s="79">
        <f t="shared" si="1"/>
        <v>42145.70833333335</v>
      </c>
      <c r="C24" s="73">
        <v>0</v>
      </c>
      <c r="D24" s="88" t="s">
        <v>42</v>
      </c>
      <c r="E24" s="81" t="s">
        <v>15</v>
      </c>
      <c r="F24" s="88"/>
      <c r="G24" s="88"/>
      <c r="H24" s="88"/>
      <c r="I24" s="88"/>
      <c r="J24" s="72"/>
      <c r="K24" s="72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</row>
    <row r="25" spans="1:71" s="12" customFormat="1" ht="14.25">
      <c r="A25" s="93"/>
      <c r="B25" s="93"/>
      <c r="C25" s="93"/>
      <c r="D25" s="94"/>
      <c r="E25" s="94"/>
      <c r="F25" s="94"/>
      <c r="G25" s="94"/>
      <c r="H25" s="94"/>
      <c r="I25" s="94"/>
      <c r="J25" s="95"/>
      <c r="K25" s="92" t="s">
        <v>84</v>
      </c>
      <c r="L25" s="91">
        <f>SUM(L7:L24)</f>
        <v>0.10497900419916019</v>
      </c>
      <c r="M25" s="91">
        <f aca="true" t="shared" si="3" ref="M25:BS25">SUM(M7:M24)</f>
        <v>2.1</v>
      </c>
      <c r="N25" s="91">
        <f t="shared" si="3"/>
        <v>2.1</v>
      </c>
      <c r="O25" s="91">
        <f t="shared" si="3"/>
        <v>2.1</v>
      </c>
      <c r="P25" s="91">
        <f t="shared" si="3"/>
        <v>1.5</v>
      </c>
      <c r="Q25" s="91">
        <f t="shared" si="3"/>
        <v>1.5</v>
      </c>
      <c r="R25" s="91">
        <f t="shared" si="3"/>
        <v>1.5</v>
      </c>
      <c r="S25" s="91">
        <f t="shared" si="3"/>
        <v>1.5</v>
      </c>
      <c r="T25" s="91">
        <f t="shared" si="3"/>
        <v>1.5</v>
      </c>
      <c r="U25" s="91">
        <f t="shared" si="3"/>
        <v>1.5</v>
      </c>
      <c r="V25" s="91">
        <f t="shared" si="3"/>
        <v>3.7</v>
      </c>
      <c r="W25" s="91">
        <f t="shared" si="3"/>
        <v>3.7</v>
      </c>
      <c r="X25" s="91">
        <f t="shared" si="3"/>
        <v>3.7</v>
      </c>
      <c r="Y25" s="91">
        <f t="shared" si="3"/>
        <v>1.7999999999999998</v>
      </c>
      <c r="Z25" s="91">
        <f t="shared" si="3"/>
        <v>1.7999999999999998</v>
      </c>
      <c r="AA25" s="91">
        <f t="shared" si="3"/>
        <v>1.7999999999999998</v>
      </c>
      <c r="AB25" s="91">
        <f t="shared" si="3"/>
        <v>1.7999999999999998</v>
      </c>
      <c r="AC25" s="91">
        <f t="shared" si="3"/>
        <v>1.7999999999999998</v>
      </c>
      <c r="AD25" s="91">
        <f t="shared" si="3"/>
        <v>1.7999999999999998</v>
      </c>
      <c r="AE25" s="91">
        <f t="shared" si="3"/>
        <v>1.7999999999999998</v>
      </c>
      <c r="AF25" s="91">
        <f t="shared" si="3"/>
        <v>1.7999999999999998</v>
      </c>
      <c r="AG25" s="91">
        <f t="shared" si="3"/>
        <v>1.7999999999999998</v>
      </c>
      <c r="AH25" s="91">
        <f t="shared" si="3"/>
        <v>3.5999999999999996</v>
      </c>
      <c r="AI25" s="91">
        <f t="shared" si="3"/>
        <v>3.5999999999999996</v>
      </c>
      <c r="AJ25" s="91">
        <f t="shared" si="3"/>
        <v>3.5999999999999996</v>
      </c>
      <c r="AK25" s="91">
        <f t="shared" si="3"/>
        <v>2</v>
      </c>
      <c r="AL25" s="91">
        <f t="shared" si="3"/>
        <v>2</v>
      </c>
      <c r="AM25" s="91">
        <f t="shared" si="3"/>
        <v>2</v>
      </c>
      <c r="AN25" s="91">
        <f t="shared" si="3"/>
        <v>2</v>
      </c>
      <c r="AO25" s="91">
        <f t="shared" si="3"/>
        <v>2</v>
      </c>
      <c r="AP25" s="91">
        <f t="shared" si="3"/>
        <v>2</v>
      </c>
      <c r="AQ25" s="91">
        <f t="shared" si="3"/>
        <v>1.5</v>
      </c>
      <c r="AR25" s="91">
        <f t="shared" si="3"/>
        <v>1.5</v>
      </c>
      <c r="AS25" s="91">
        <f t="shared" si="3"/>
        <v>1.5</v>
      </c>
      <c r="AT25" s="91">
        <f t="shared" si="3"/>
        <v>1.5</v>
      </c>
      <c r="AU25" s="91">
        <f t="shared" si="3"/>
        <v>1.5</v>
      </c>
      <c r="AV25" s="91">
        <f t="shared" si="3"/>
        <v>1.5</v>
      </c>
      <c r="AW25" s="91">
        <f t="shared" si="3"/>
        <v>1.5</v>
      </c>
      <c r="AX25" s="91">
        <f t="shared" si="3"/>
        <v>1.5</v>
      </c>
      <c r="AY25" s="91">
        <f t="shared" si="3"/>
        <v>1.5</v>
      </c>
      <c r="AZ25" s="91">
        <f t="shared" si="3"/>
        <v>1.5</v>
      </c>
      <c r="BA25" s="91">
        <f t="shared" si="3"/>
        <v>3.7</v>
      </c>
      <c r="BB25" s="91">
        <f t="shared" si="3"/>
        <v>3.7</v>
      </c>
      <c r="BC25" s="91">
        <f t="shared" si="3"/>
        <v>3.7</v>
      </c>
      <c r="BD25" s="91">
        <f t="shared" si="3"/>
        <v>2.25</v>
      </c>
      <c r="BE25" s="91">
        <f t="shared" si="3"/>
        <v>2.25</v>
      </c>
      <c r="BF25" s="91">
        <f t="shared" si="3"/>
        <v>2.25</v>
      </c>
      <c r="BG25" s="91">
        <f t="shared" si="3"/>
        <v>2.25</v>
      </c>
      <c r="BH25" s="91">
        <f t="shared" si="3"/>
        <v>5.525525525525525</v>
      </c>
      <c r="BI25" s="91">
        <f t="shared" si="3"/>
        <v>5.525525525525525</v>
      </c>
      <c r="BJ25" s="91">
        <f t="shared" si="3"/>
        <v>4.2042042042042045</v>
      </c>
      <c r="BK25" s="91">
        <f t="shared" si="3"/>
        <v>4.2042042042042045</v>
      </c>
      <c r="BL25" s="91">
        <f t="shared" si="3"/>
        <v>3.7537537537537538</v>
      </c>
      <c r="BM25" s="91">
        <f t="shared" si="3"/>
        <v>3.7537537537537538</v>
      </c>
      <c r="BN25" s="91">
        <f t="shared" si="3"/>
        <v>4.9</v>
      </c>
      <c r="BO25" s="91">
        <f t="shared" si="3"/>
        <v>4.9</v>
      </c>
      <c r="BP25" s="91">
        <f t="shared" si="3"/>
        <v>4.9</v>
      </c>
      <c r="BQ25" s="91">
        <f t="shared" si="3"/>
        <v>4.9</v>
      </c>
      <c r="BR25" s="91">
        <f t="shared" si="3"/>
        <v>4.9</v>
      </c>
      <c r="BS25" s="91">
        <f t="shared" si="3"/>
        <v>4.9</v>
      </c>
    </row>
    <row r="26" spans="1:22" s="12" customFormat="1" ht="15.75" customHeight="1">
      <c r="A26" s="63" t="s">
        <v>2</v>
      </c>
      <c r="C26" s="7">
        <f>SUM(C5:C24)</f>
        <v>0.4166666666666667</v>
      </c>
      <c r="D26" s="26"/>
      <c r="E26" s="26"/>
      <c r="F26" s="26"/>
      <c r="G26" s="26"/>
      <c r="H26" s="26"/>
      <c r="I26" s="26"/>
      <c r="J26" s="13"/>
      <c r="K26" s="13"/>
      <c r="L26" s="62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9" spans="4:9" s="18" customFormat="1" ht="14.25">
      <c r="D29" s="27"/>
      <c r="E29" s="27"/>
      <c r="F29" s="27"/>
      <c r="G29" s="27"/>
      <c r="H29" s="27"/>
      <c r="I29" s="27"/>
    </row>
    <row r="30" ht="14.25">
      <c r="E30" s="27">
        <f>(3+4.2)/2</f>
        <v>3.6</v>
      </c>
    </row>
    <row r="31" ht="14.25">
      <c r="E31" s="27">
        <f>E30*0.3</f>
        <v>1.08</v>
      </c>
    </row>
    <row r="32" ht="14.25">
      <c r="E32" s="27">
        <f>E31*3</f>
        <v>3.24</v>
      </c>
    </row>
    <row r="33" ht="14.25">
      <c r="E33" s="27" t="s">
        <v>155</v>
      </c>
    </row>
    <row r="34" ht="14.25">
      <c r="E34" s="27">
        <f>2/0.57</f>
        <v>3.5087719298245617</v>
      </c>
    </row>
  </sheetData>
  <sheetProtection/>
  <mergeCells count="3">
    <mergeCell ref="A2:K2"/>
    <mergeCell ref="C11:C12"/>
    <mergeCell ref="Y11:AG11"/>
  </mergeCells>
  <conditionalFormatting sqref="F6:F8 F11 F14:F15 F24">
    <cfRule type="containsText" priority="169" dxfId="1" operator="containsText" stopIfTrue="1" text="Infra">
      <formula>NOT(ISERROR(SEARCH("Infra",F6)))</formula>
    </cfRule>
    <cfRule type="containsText" priority="170" dxfId="0" operator="containsText" stopIfTrue="1" text="Super">
      <formula>NOT(ISERROR(SEARCH("Super",F6)))</formula>
    </cfRule>
  </conditionalFormatting>
  <conditionalFormatting sqref="D6:D24">
    <cfRule type="containsText" priority="165" dxfId="1" operator="containsText" stopIfTrue="1" text="Infra">
      <formula>NOT(ISERROR(SEARCH("Infra",D6)))</formula>
    </cfRule>
    <cfRule type="containsText" priority="166" dxfId="0" operator="containsText" stopIfTrue="1" text="Super">
      <formula>NOT(ISERROR(SEARCH("Super",D6)))</formula>
    </cfRule>
  </conditionalFormatting>
  <conditionalFormatting sqref="G11:I11 G6:I8 G14:I15 G24:I24">
    <cfRule type="containsText" priority="163" dxfId="1" operator="containsText" stopIfTrue="1" text="Infra">
      <formula>NOT(ISERROR(SEARCH("Infra",G6)))</formula>
    </cfRule>
    <cfRule type="containsText" priority="164" dxfId="0" operator="containsText" stopIfTrue="1" text="Super">
      <formula>NOT(ISERROR(SEARCH("Super",G6)))</formula>
    </cfRule>
  </conditionalFormatting>
  <conditionalFormatting sqref="J6:J8 J11 J14:J15 J24">
    <cfRule type="containsText" priority="161" dxfId="1" operator="containsText" stopIfTrue="1" text="Infra">
      <formula>NOT(ISERROR(SEARCH("Infra",J6)))</formula>
    </cfRule>
    <cfRule type="containsText" priority="162" dxfId="0" operator="containsText" stopIfTrue="1" text="Super">
      <formula>NOT(ISERROR(SEARCH("Super",J6)))</formula>
    </cfRule>
  </conditionalFormatting>
  <conditionalFormatting sqref="F9">
    <cfRule type="containsText" priority="159" dxfId="1" operator="containsText" stopIfTrue="1" text="Infra">
      <formula>NOT(ISERROR(SEARCH("Infra",F9)))</formula>
    </cfRule>
    <cfRule type="containsText" priority="160" dxfId="0" operator="containsText" stopIfTrue="1" text="Super">
      <formula>NOT(ISERROR(SEARCH("Super",F9)))</formula>
    </cfRule>
  </conditionalFormatting>
  <conditionalFormatting sqref="G9:H9">
    <cfRule type="containsText" priority="157" dxfId="1" operator="containsText" stopIfTrue="1" text="Infra">
      <formula>NOT(ISERROR(SEARCH("Infra",G9)))</formula>
    </cfRule>
    <cfRule type="containsText" priority="158" dxfId="0" operator="containsText" stopIfTrue="1" text="Super">
      <formula>NOT(ISERROR(SEARCH("Super",G9)))</formula>
    </cfRule>
  </conditionalFormatting>
  <conditionalFormatting sqref="J9">
    <cfRule type="containsText" priority="155" dxfId="1" operator="containsText" stopIfTrue="1" text="Infra">
      <formula>NOT(ISERROR(SEARCH("Infra",J9)))</formula>
    </cfRule>
    <cfRule type="containsText" priority="156" dxfId="0" operator="containsText" stopIfTrue="1" text="Super">
      <formula>NOT(ISERROR(SEARCH("Super",J9)))</formula>
    </cfRule>
  </conditionalFormatting>
  <conditionalFormatting sqref="F10">
    <cfRule type="containsText" priority="153" dxfId="1" operator="containsText" stopIfTrue="1" text="Infra">
      <formula>NOT(ISERROR(SEARCH("Infra",F10)))</formula>
    </cfRule>
    <cfRule type="containsText" priority="154" dxfId="0" operator="containsText" stopIfTrue="1" text="Super">
      <formula>NOT(ISERROR(SEARCH("Super",F10)))</formula>
    </cfRule>
  </conditionalFormatting>
  <conditionalFormatting sqref="G10:H10">
    <cfRule type="containsText" priority="151" dxfId="1" operator="containsText" stopIfTrue="1" text="Infra">
      <formula>NOT(ISERROR(SEARCH("Infra",G10)))</formula>
    </cfRule>
    <cfRule type="containsText" priority="152" dxfId="0" operator="containsText" stopIfTrue="1" text="Super">
      <formula>NOT(ISERROR(SEARCH("Super",G10)))</formula>
    </cfRule>
  </conditionalFormatting>
  <conditionalFormatting sqref="J10">
    <cfRule type="containsText" priority="149" dxfId="1" operator="containsText" stopIfTrue="1" text="Infra">
      <formula>NOT(ISERROR(SEARCH("Infra",J10)))</formula>
    </cfRule>
    <cfRule type="containsText" priority="150" dxfId="0" operator="containsText" stopIfTrue="1" text="Super">
      <formula>NOT(ISERROR(SEARCH("Super",J10)))</formula>
    </cfRule>
  </conditionalFormatting>
  <conditionalFormatting sqref="I9">
    <cfRule type="containsText" priority="147" dxfId="1" operator="containsText" stopIfTrue="1" text="Infra">
      <formula>NOT(ISERROR(SEARCH("Infra",I9)))</formula>
    </cfRule>
    <cfRule type="containsText" priority="148" dxfId="0" operator="containsText" stopIfTrue="1" text="Super">
      <formula>NOT(ISERROR(SEARCH("Super",I9)))</formula>
    </cfRule>
  </conditionalFormatting>
  <conditionalFormatting sqref="I10">
    <cfRule type="containsText" priority="145" dxfId="1" operator="containsText" stopIfTrue="1" text="Infra">
      <formula>NOT(ISERROR(SEARCH("Infra",I10)))</formula>
    </cfRule>
    <cfRule type="containsText" priority="146" dxfId="0" operator="containsText" stopIfTrue="1" text="Super">
      <formula>NOT(ISERROR(SEARCH("Super",I10)))</formula>
    </cfRule>
  </conditionalFormatting>
  <conditionalFormatting sqref="K11 K6:K8 K14:K15 K22 K24 K17">
    <cfRule type="containsText" priority="137" dxfId="1" operator="containsText" stopIfTrue="1" text="Infra">
      <formula>NOT(ISERROR(SEARCH("Infra",K6)))</formula>
    </cfRule>
    <cfRule type="containsText" priority="138" dxfId="0" operator="containsText" stopIfTrue="1" text="Super">
      <formula>NOT(ISERROR(SEARCH("Super",K6)))</formula>
    </cfRule>
  </conditionalFormatting>
  <conditionalFormatting sqref="J13">
    <cfRule type="containsText" priority="115" dxfId="1" operator="containsText" stopIfTrue="1" text="Infra">
      <formula>NOT(ISERROR(SEARCH("Infra",J13)))</formula>
    </cfRule>
    <cfRule type="containsText" priority="116" dxfId="0" operator="containsText" stopIfTrue="1" text="Super">
      <formula>NOT(ISERROR(SEARCH("Super",J13)))</formula>
    </cfRule>
  </conditionalFormatting>
  <conditionalFormatting sqref="K9">
    <cfRule type="containsText" priority="131" dxfId="1" operator="containsText" stopIfTrue="1" text="Infra">
      <formula>NOT(ISERROR(SEARCH("Infra",K9)))</formula>
    </cfRule>
    <cfRule type="containsText" priority="132" dxfId="0" operator="containsText" stopIfTrue="1" text="Super">
      <formula>NOT(ISERROR(SEARCH("Super",K9)))</formula>
    </cfRule>
  </conditionalFormatting>
  <conditionalFormatting sqref="K10">
    <cfRule type="containsText" priority="129" dxfId="1" operator="containsText" stopIfTrue="1" text="Infra">
      <formula>NOT(ISERROR(SEARCH("Infra",K10)))</formula>
    </cfRule>
    <cfRule type="containsText" priority="130" dxfId="0" operator="containsText" stopIfTrue="1" text="Super">
      <formula>NOT(ISERROR(SEARCH("Super",K10)))</formula>
    </cfRule>
  </conditionalFormatting>
  <conditionalFormatting sqref="F12">
    <cfRule type="containsText" priority="127" dxfId="1" operator="containsText" stopIfTrue="1" text="Infra">
      <formula>NOT(ISERROR(SEARCH("Infra",F12)))</formula>
    </cfRule>
    <cfRule type="containsText" priority="128" dxfId="0" operator="containsText" stopIfTrue="1" text="Super">
      <formula>NOT(ISERROR(SEARCH("Super",F12)))</formula>
    </cfRule>
  </conditionalFormatting>
  <conditionalFormatting sqref="G12:I12">
    <cfRule type="containsText" priority="125" dxfId="1" operator="containsText" stopIfTrue="1" text="Infra">
      <formula>NOT(ISERROR(SEARCH("Infra",G12)))</formula>
    </cfRule>
    <cfRule type="containsText" priority="126" dxfId="0" operator="containsText" stopIfTrue="1" text="Super">
      <formula>NOT(ISERROR(SEARCH("Super",G12)))</formula>
    </cfRule>
  </conditionalFormatting>
  <conditionalFormatting sqref="J12">
    <cfRule type="containsText" priority="123" dxfId="1" operator="containsText" stopIfTrue="1" text="Infra">
      <formula>NOT(ISERROR(SEARCH("Infra",J12)))</formula>
    </cfRule>
    <cfRule type="containsText" priority="124" dxfId="0" operator="containsText" stopIfTrue="1" text="Super">
      <formula>NOT(ISERROR(SEARCH("Super",J12)))</formula>
    </cfRule>
  </conditionalFormatting>
  <conditionalFormatting sqref="K12">
    <cfRule type="containsText" priority="121" dxfId="1" operator="containsText" stopIfTrue="1" text="Infra">
      <formula>NOT(ISERROR(SEARCH("Infra",K12)))</formula>
    </cfRule>
    <cfRule type="containsText" priority="122" dxfId="0" operator="containsText" stopIfTrue="1" text="Super">
      <formula>NOT(ISERROR(SEARCH("Super",K12)))</formula>
    </cfRule>
  </conditionalFormatting>
  <conditionalFormatting sqref="F13">
    <cfRule type="containsText" priority="119" dxfId="1" operator="containsText" stopIfTrue="1" text="Infra">
      <formula>NOT(ISERROR(SEARCH("Infra",F13)))</formula>
    </cfRule>
    <cfRule type="containsText" priority="120" dxfId="0" operator="containsText" stopIfTrue="1" text="Super">
      <formula>NOT(ISERROR(SEARCH("Super",F13)))</formula>
    </cfRule>
  </conditionalFormatting>
  <conditionalFormatting sqref="G13:I13">
    <cfRule type="containsText" priority="117" dxfId="1" operator="containsText" stopIfTrue="1" text="Infra">
      <formula>NOT(ISERROR(SEARCH("Infra",G13)))</formula>
    </cfRule>
    <cfRule type="containsText" priority="118" dxfId="0" operator="containsText" stopIfTrue="1" text="Super">
      <formula>NOT(ISERROR(SEARCH("Super",G13)))</formula>
    </cfRule>
  </conditionalFormatting>
  <conditionalFormatting sqref="K13">
    <cfRule type="containsText" priority="113" dxfId="1" operator="containsText" stopIfTrue="1" text="Infra">
      <formula>NOT(ISERROR(SEARCH("Infra",K13)))</formula>
    </cfRule>
    <cfRule type="containsText" priority="114" dxfId="0" operator="containsText" stopIfTrue="1" text="Super">
      <formula>NOT(ISERROR(SEARCH("Super",K13)))</formula>
    </cfRule>
  </conditionalFormatting>
  <conditionalFormatting sqref="F18">
    <cfRule type="containsText" priority="111" dxfId="1" operator="containsText" stopIfTrue="1" text="Infra">
      <formula>NOT(ISERROR(SEARCH("Infra",F18)))</formula>
    </cfRule>
    <cfRule type="containsText" priority="112" dxfId="0" operator="containsText" stopIfTrue="1" text="Super">
      <formula>NOT(ISERROR(SEARCH("Super",F18)))</formula>
    </cfRule>
  </conditionalFormatting>
  <conditionalFormatting sqref="G18:H18">
    <cfRule type="containsText" priority="109" dxfId="1" operator="containsText" stopIfTrue="1" text="Infra">
      <formula>NOT(ISERROR(SEARCH("Infra",G18)))</formula>
    </cfRule>
    <cfRule type="containsText" priority="110" dxfId="0" operator="containsText" stopIfTrue="1" text="Super">
      <formula>NOT(ISERROR(SEARCH("Super",G18)))</formula>
    </cfRule>
  </conditionalFormatting>
  <conditionalFormatting sqref="J18">
    <cfRule type="containsText" priority="107" dxfId="1" operator="containsText" stopIfTrue="1" text="Infra">
      <formula>NOT(ISERROR(SEARCH("Infra",J18)))</formula>
    </cfRule>
    <cfRule type="containsText" priority="108" dxfId="0" operator="containsText" stopIfTrue="1" text="Super">
      <formula>NOT(ISERROR(SEARCH("Super",J18)))</formula>
    </cfRule>
  </conditionalFormatting>
  <conditionalFormatting sqref="I18">
    <cfRule type="containsText" priority="105" dxfId="1" operator="containsText" stopIfTrue="1" text="Infra">
      <formula>NOT(ISERROR(SEARCH("Infra",I18)))</formula>
    </cfRule>
    <cfRule type="containsText" priority="106" dxfId="0" operator="containsText" stopIfTrue="1" text="Super">
      <formula>NOT(ISERROR(SEARCH("Super",I18)))</formula>
    </cfRule>
  </conditionalFormatting>
  <conditionalFormatting sqref="K18">
    <cfRule type="containsText" priority="103" dxfId="1" operator="containsText" stopIfTrue="1" text="Infra">
      <formula>NOT(ISERROR(SEARCH("Infra",K18)))</formula>
    </cfRule>
    <cfRule type="containsText" priority="104" dxfId="0" operator="containsText" stopIfTrue="1" text="Super">
      <formula>NOT(ISERROR(SEARCH("Super",K18)))</formula>
    </cfRule>
  </conditionalFormatting>
  <conditionalFormatting sqref="F19">
    <cfRule type="containsText" priority="101" dxfId="1" operator="containsText" stopIfTrue="1" text="Infra">
      <formula>NOT(ISERROR(SEARCH("Infra",F19)))</formula>
    </cfRule>
    <cfRule type="containsText" priority="102" dxfId="0" operator="containsText" stopIfTrue="1" text="Super">
      <formula>NOT(ISERROR(SEARCH("Super",F19)))</formula>
    </cfRule>
  </conditionalFormatting>
  <conditionalFormatting sqref="G19:H19">
    <cfRule type="containsText" priority="99" dxfId="1" operator="containsText" stopIfTrue="1" text="Infra">
      <formula>NOT(ISERROR(SEARCH("Infra",G19)))</formula>
    </cfRule>
    <cfRule type="containsText" priority="100" dxfId="0" operator="containsText" stopIfTrue="1" text="Super">
      <formula>NOT(ISERROR(SEARCH("Super",G19)))</formula>
    </cfRule>
  </conditionalFormatting>
  <conditionalFormatting sqref="J19">
    <cfRule type="containsText" priority="97" dxfId="1" operator="containsText" stopIfTrue="1" text="Infra">
      <formula>NOT(ISERROR(SEARCH("Infra",J19)))</formula>
    </cfRule>
    <cfRule type="containsText" priority="98" dxfId="0" operator="containsText" stopIfTrue="1" text="Super">
      <formula>NOT(ISERROR(SEARCH("Super",J19)))</formula>
    </cfRule>
  </conditionalFormatting>
  <conditionalFormatting sqref="I19">
    <cfRule type="containsText" priority="95" dxfId="1" operator="containsText" stopIfTrue="1" text="Infra">
      <formula>NOT(ISERROR(SEARCH("Infra",I19)))</formula>
    </cfRule>
    <cfRule type="containsText" priority="96" dxfId="0" operator="containsText" stopIfTrue="1" text="Super">
      <formula>NOT(ISERROR(SEARCH("Super",I19)))</formula>
    </cfRule>
  </conditionalFormatting>
  <conditionalFormatting sqref="K19">
    <cfRule type="containsText" priority="93" dxfId="1" operator="containsText" stopIfTrue="1" text="Infra">
      <formula>NOT(ISERROR(SEARCH("Infra",K19)))</formula>
    </cfRule>
    <cfRule type="containsText" priority="94" dxfId="0" operator="containsText" stopIfTrue="1" text="Super">
      <formula>NOT(ISERROR(SEARCH("Super",K19)))</formula>
    </cfRule>
  </conditionalFormatting>
  <conditionalFormatting sqref="F20">
    <cfRule type="containsText" priority="91" dxfId="1" operator="containsText" stopIfTrue="1" text="Infra">
      <formula>NOT(ISERROR(SEARCH("Infra",F20)))</formula>
    </cfRule>
    <cfRule type="containsText" priority="92" dxfId="0" operator="containsText" stopIfTrue="1" text="Super">
      <formula>NOT(ISERROR(SEARCH("Super",F20)))</formula>
    </cfRule>
  </conditionalFormatting>
  <conditionalFormatting sqref="G20:I20">
    <cfRule type="containsText" priority="89" dxfId="1" operator="containsText" stopIfTrue="1" text="Infra">
      <formula>NOT(ISERROR(SEARCH("Infra",G20)))</formula>
    </cfRule>
    <cfRule type="containsText" priority="90" dxfId="0" operator="containsText" stopIfTrue="1" text="Super">
      <formula>NOT(ISERROR(SEARCH("Super",G20)))</formula>
    </cfRule>
  </conditionalFormatting>
  <conditionalFormatting sqref="J20">
    <cfRule type="containsText" priority="87" dxfId="1" operator="containsText" stopIfTrue="1" text="Infra">
      <formula>NOT(ISERROR(SEARCH("Infra",J20)))</formula>
    </cfRule>
    <cfRule type="containsText" priority="88" dxfId="0" operator="containsText" stopIfTrue="1" text="Super">
      <formula>NOT(ISERROR(SEARCH("Super",J20)))</formula>
    </cfRule>
  </conditionalFormatting>
  <conditionalFormatting sqref="K20">
    <cfRule type="containsText" priority="85" dxfId="1" operator="containsText" stopIfTrue="1" text="Infra">
      <formula>NOT(ISERROR(SEARCH("Infra",K20)))</formula>
    </cfRule>
    <cfRule type="containsText" priority="86" dxfId="0" operator="containsText" stopIfTrue="1" text="Super">
      <formula>NOT(ISERROR(SEARCH("Super",K20)))</formula>
    </cfRule>
  </conditionalFormatting>
  <conditionalFormatting sqref="F21">
    <cfRule type="containsText" priority="83" dxfId="1" operator="containsText" stopIfTrue="1" text="Infra">
      <formula>NOT(ISERROR(SEARCH("Infra",F21)))</formula>
    </cfRule>
    <cfRule type="containsText" priority="84" dxfId="0" operator="containsText" stopIfTrue="1" text="Super">
      <formula>NOT(ISERROR(SEARCH("Super",F21)))</formula>
    </cfRule>
  </conditionalFormatting>
  <conditionalFormatting sqref="G21:I21">
    <cfRule type="containsText" priority="81" dxfId="1" operator="containsText" stopIfTrue="1" text="Infra">
      <formula>NOT(ISERROR(SEARCH("Infra",G21)))</formula>
    </cfRule>
    <cfRule type="containsText" priority="82" dxfId="0" operator="containsText" stopIfTrue="1" text="Super">
      <formula>NOT(ISERROR(SEARCH("Super",G21)))</formula>
    </cfRule>
  </conditionalFormatting>
  <conditionalFormatting sqref="J21">
    <cfRule type="containsText" priority="79" dxfId="1" operator="containsText" stopIfTrue="1" text="Infra">
      <formula>NOT(ISERROR(SEARCH("Infra",J21)))</formula>
    </cfRule>
    <cfRule type="containsText" priority="80" dxfId="0" operator="containsText" stopIfTrue="1" text="Super">
      <formula>NOT(ISERROR(SEARCH("Super",J21)))</formula>
    </cfRule>
  </conditionalFormatting>
  <conditionalFormatting sqref="K21">
    <cfRule type="containsText" priority="77" dxfId="1" operator="containsText" stopIfTrue="1" text="Infra">
      <formula>NOT(ISERROR(SEARCH("Infra",K21)))</formula>
    </cfRule>
    <cfRule type="containsText" priority="78" dxfId="0" operator="containsText" stopIfTrue="1" text="Super">
      <formula>NOT(ISERROR(SEARCH("Super",K21)))</formula>
    </cfRule>
  </conditionalFormatting>
  <conditionalFormatting sqref="F22">
    <cfRule type="containsText" priority="75" dxfId="1" operator="containsText" stopIfTrue="1" text="Infra">
      <formula>NOT(ISERROR(SEARCH("Infra",F22)))</formula>
    </cfRule>
    <cfRule type="containsText" priority="76" dxfId="0" operator="containsText" stopIfTrue="1" text="Super">
      <formula>NOT(ISERROR(SEARCH("Super",F22)))</formula>
    </cfRule>
  </conditionalFormatting>
  <conditionalFormatting sqref="G22:I22">
    <cfRule type="containsText" priority="73" dxfId="1" operator="containsText" stopIfTrue="1" text="Infra">
      <formula>NOT(ISERROR(SEARCH("Infra",G22)))</formula>
    </cfRule>
    <cfRule type="containsText" priority="74" dxfId="0" operator="containsText" stopIfTrue="1" text="Super">
      <formula>NOT(ISERROR(SEARCH("Super",G22)))</formula>
    </cfRule>
  </conditionalFormatting>
  <conditionalFormatting sqref="J22">
    <cfRule type="containsText" priority="71" dxfId="1" operator="containsText" stopIfTrue="1" text="Infra">
      <formula>NOT(ISERROR(SEARCH("Infra",J22)))</formula>
    </cfRule>
    <cfRule type="containsText" priority="72" dxfId="0" operator="containsText" stopIfTrue="1" text="Super">
      <formula>NOT(ISERROR(SEARCH("Super",J22)))</formula>
    </cfRule>
  </conditionalFormatting>
  <conditionalFormatting sqref="K23">
    <cfRule type="containsText" priority="69" dxfId="1" operator="containsText" stopIfTrue="1" text="Infra">
      <formula>NOT(ISERROR(SEARCH("Infra",K23)))</formula>
    </cfRule>
    <cfRule type="containsText" priority="70" dxfId="0" operator="containsText" stopIfTrue="1" text="Super">
      <formula>NOT(ISERROR(SEARCH("Super",K23)))</formula>
    </cfRule>
  </conditionalFormatting>
  <conditionalFormatting sqref="F23">
    <cfRule type="containsText" priority="67" dxfId="1" operator="containsText" stopIfTrue="1" text="Infra">
      <formula>NOT(ISERROR(SEARCH("Infra",F23)))</formula>
    </cfRule>
    <cfRule type="containsText" priority="68" dxfId="0" operator="containsText" stopIfTrue="1" text="Super">
      <formula>NOT(ISERROR(SEARCH("Super",F23)))</formula>
    </cfRule>
  </conditionalFormatting>
  <conditionalFormatting sqref="G23:I23">
    <cfRule type="containsText" priority="65" dxfId="1" operator="containsText" stopIfTrue="1" text="Infra">
      <formula>NOT(ISERROR(SEARCH("Infra",G23)))</formula>
    </cfRule>
    <cfRule type="containsText" priority="66" dxfId="0" operator="containsText" stopIfTrue="1" text="Super">
      <formula>NOT(ISERROR(SEARCH("Super",G23)))</formula>
    </cfRule>
  </conditionalFormatting>
  <conditionalFormatting sqref="J23">
    <cfRule type="containsText" priority="63" dxfId="1" operator="containsText" stopIfTrue="1" text="Infra">
      <formula>NOT(ISERROR(SEARCH("Infra",J23)))</formula>
    </cfRule>
    <cfRule type="containsText" priority="64" dxfId="0" operator="containsText" stopIfTrue="1" text="Super">
      <formula>NOT(ISERROR(SEARCH("Super",J23)))</formula>
    </cfRule>
  </conditionalFormatting>
  <conditionalFormatting sqref="L6:BS6 N7:BS7 L8:BS10 L16:BS16 L13:AG13 AK13:BS13 L18:BS18 L17:AY17 BA17:BS17 L14:AJ14 L15:AM15 AO14:BS14 AQ15:BS15 L12:BS12 L11:Y11 AH11:BS11 L20:BS24 L19:BC19 BH19:BS19">
    <cfRule type="containsText" priority="61" dxfId="1" operator="containsText" stopIfTrue="1" text="Infra">
      <formula>NOT(ISERROR(SEARCH("Infra",L6)))</formula>
    </cfRule>
    <cfRule type="containsText" priority="62" dxfId="0" operator="containsText" stopIfTrue="1" text="Super">
      <formula>NOT(ISERROR(SEARCH("Super",L6)))</formula>
    </cfRule>
  </conditionalFormatting>
  <conditionalFormatting sqref="L7">
    <cfRule type="containsText" priority="55" dxfId="1" operator="containsText" stopIfTrue="1" text="Infra">
      <formula>NOT(ISERROR(SEARCH("Infra",L7)))</formula>
    </cfRule>
    <cfRule type="containsText" priority="56" dxfId="0" operator="containsText" stopIfTrue="1" text="Super">
      <formula>NOT(ISERROR(SEARCH("Super",L7)))</formula>
    </cfRule>
  </conditionalFormatting>
  <conditionalFormatting sqref="M7">
    <cfRule type="containsText" priority="53" dxfId="1" operator="containsText" stopIfTrue="1" text="Infra">
      <formula>NOT(ISERROR(SEARCH("Infra",M7)))</formula>
    </cfRule>
    <cfRule type="containsText" priority="54" dxfId="0" operator="containsText" stopIfTrue="1" text="Super">
      <formula>NOT(ISERROR(SEARCH("Super",M7)))</formula>
    </cfRule>
  </conditionalFormatting>
  <conditionalFormatting sqref="J16">
    <cfRule type="containsText" priority="43" dxfId="1" operator="containsText" stopIfTrue="1" text="Infra">
      <formula>NOT(ISERROR(SEARCH("Infra",J16)))</formula>
    </cfRule>
    <cfRule type="containsText" priority="44" dxfId="0" operator="containsText" stopIfTrue="1" text="Super">
      <formula>NOT(ISERROR(SEARCH("Super",J16)))</formula>
    </cfRule>
  </conditionalFormatting>
  <conditionalFormatting sqref="F16">
    <cfRule type="containsText" priority="47" dxfId="1" operator="containsText" stopIfTrue="1" text="Infra">
      <formula>NOT(ISERROR(SEARCH("Infra",F16)))</formula>
    </cfRule>
    <cfRule type="containsText" priority="48" dxfId="0" operator="containsText" stopIfTrue="1" text="Super">
      <formula>NOT(ISERROR(SEARCH("Super",F16)))</formula>
    </cfRule>
  </conditionalFormatting>
  <conditionalFormatting sqref="G16:I16">
    <cfRule type="containsText" priority="45" dxfId="1" operator="containsText" stopIfTrue="1" text="Infra">
      <formula>NOT(ISERROR(SEARCH("Infra",G16)))</formula>
    </cfRule>
    <cfRule type="containsText" priority="46" dxfId="0" operator="containsText" stopIfTrue="1" text="Super">
      <formula>NOT(ISERROR(SEARCH("Super",G16)))</formula>
    </cfRule>
  </conditionalFormatting>
  <conditionalFormatting sqref="K16">
    <cfRule type="containsText" priority="41" dxfId="1" operator="containsText" stopIfTrue="1" text="Infra">
      <formula>NOT(ISERROR(SEARCH("Infra",K16)))</formula>
    </cfRule>
    <cfRule type="containsText" priority="42" dxfId="0" operator="containsText" stopIfTrue="1" text="Super">
      <formula>NOT(ISERROR(SEARCH("Super",K16)))</formula>
    </cfRule>
  </conditionalFormatting>
  <conditionalFormatting sqref="AH13">
    <cfRule type="containsText" priority="39" dxfId="1" operator="containsText" stopIfTrue="1" text="Infra">
      <formula>NOT(ISERROR(SEARCH("Infra",AH13)))</formula>
    </cfRule>
    <cfRule type="containsText" priority="40" dxfId="0" operator="containsText" stopIfTrue="1" text="Super">
      <formula>NOT(ISERROR(SEARCH("Super",AH13)))</formula>
    </cfRule>
  </conditionalFormatting>
  <conditionalFormatting sqref="AI13">
    <cfRule type="containsText" priority="37" dxfId="1" operator="containsText" stopIfTrue="1" text="Infra">
      <formula>NOT(ISERROR(SEARCH("Infra",AI13)))</formula>
    </cfRule>
    <cfRule type="containsText" priority="38" dxfId="0" operator="containsText" stopIfTrue="1" text="Super">
      <formula>NOT(ISERROR(SEARCH("Super",AI13)))</formula>
    </cfRule>
  </conditionalFormatting>
  <conditionalFormatting sqref="AJ13">
    <cfRule type="containsText" priority="35" dxfId="1" operator="containsText" stopIfTrue="1" text="Infra">
      <formula>NOT(ISERROR(SEARCH("Infra",AJ13)))</formula>
    </cfRule>
    <cfRule type="containsText" priority="36" dxfId="0" operator="containsText" stopIfTrue="1" text="Super">
      <formula>NOT(ISERROR(SEARCH("Super",AJ13)))</formula>
    </cfRule>
  </conditionalFormatting>
  <conditionalFormatting sqref="J17">
    <cfRule type="containsText" priority="29" dxfId="1" operator="containsText" stopIfTrue="1" text="Infra">
      <formula>NOT(ISERROR(SEARCH("Infra",J17)))</formula>
    </cfRule>
    <cfRule type="containsText" priority="30" dxfId="0" operator="containsText" stopIfTrue="1" text="Super">
      <formula>NOT(ISERROR(SEARCH("Super",J17)))</formula>
    </cfRule>
  </conditionalFormatting>
  <conditionalFormatting sqref="F17">
    <cfRule type="containsText" priority="33" dxfId="1" operator="containsText" stopIfTrue="1" text="Infra">
      <formula>NOT(ISERROR(SEARCH("Infra",F17)))</formula>
    </cfRule>
    <cfRule type="containsText" priority="34" dxfId="0" operator="containsText" stopIfTrue="1" text="Super">
      <formula>NOT(ISERROR(SEARCH("Super",F17)))</formula>
    </cfRule>
  </conditionalFormatting>
  <conditionalFormatting sqref="G17 I17">
    <cfRule type="containsText" priority="31" dxfId="1" operator="containsText" stopIfTrue="1" text="Infra">
      <formula>NOT(ISERROR(SEARCH("Infra",G17)))</formula>
    </cfRule>
    <cfRule type="containsText" priority="32" dxfId="0" operator="containsText" stopIfTrue="1" text="Super">
      <formula>NOT(ISERROR(SEARCH("Super",G17)))</formula>
    </cfRule>
  </conditionalFormatting>
  <conditionalFormatting sqref="H17">
    <cfRule type="containsText" priority="27" dxfId="1" operator="containsText" stopIfTrue="1" text="Infra">
      <formula>NOT(ISERROR(SEARCH("Infra",H17)))</formula>
    </cfRule>
    <cfRule type="containsText" priority="28" dxfId="0" operator="containsText" stopIfTrue="1" text="Super">
      <formula>NOT(ISERROR(SEARCH("Super",H17)))</formula>
    </cfRule>
  </conditionalFormatting>
  <conditionalFormatting sqref="AP15">
    <cfRule type="containsText" priority="9" dxfId="1" operator="containsText" stopIfTrue="1" text="Infra">
      <formula>NOT(ISERROR(SEARCH("Infra",AP15)))</formula>
    </cfRule>
    <cfRule type="containsText" priority="10" dxfId="0" operator="containsText" stopIfTrue="1" text="Super">
      <formula>NOT(ISERROR(SEARCH("Super",AP15)))</formula>
    </cfRule>
  </conditionalFormatting>
  <conditionalFormatting sqref="AZ17">
    <cfRule type="containsText" priority="23" dxfId="1" operator="containsText" stopIfTrue="1" text="Infra">
      <formula>NOT(ISERROR(SEARCH("Infra",AZ17)))</formula>
    </cfRule>
    <cfRule type="containsText" priority="24" dxfId="0" operator="containsText" stopIfTrue="1" text="Super">
      <formula>NOT(ISERROR(SEARCH("Super",AZ17)))</formula>
    </cfRule>
  </conditionalFormatting>
  <conditionalFormatting sqref="AK14">
    <cfRule type="containsText" priority="21" dxfId="1" operator="containsText" stopIfTrue="1" text="Infra">
      <formula>NOT(ISERROR(SEARCH("Infra",AK14)))</formula>
    </cfRule>
    <cfRule type="containsText" priority="22" dxfId="0" operator="containsText" stopIfTrue="1" text="Super">
      <formula>NOT(ISERROR(SEARCH("Super",AK14)))</formula>
    </cfRule>
  </conditionalFormatting>
  <conditionalFormatting sqref="AL14">
    <cfRule type="containsText" priority="19" dxfId="1" operator="containsText" stopIfTrue="1" text="Infra">
      <formula>NOT(ISERROR(SEARCH("Infra",AL14)))</formula>
    </cfRule>
    <cfRule type="containsText" priority="20" dxfId="0" operator="containsText" stopIfTrue="1" text="Super">
      <formula>NOT(ISERROR(SEARCH("Super",AL14)))</formula>
    </cfRule>
  </conditionalFormatting>
  <conditionalFormatting sqref="AM14">
    <cfRule type="containsText" priority="17" dxfId="1" operator="containsText" stopIfTrue="1" text="Infra">
      <formula>NOT(ISERROR(SEARCH("Infra",AM14)))</formula>
    </cfRule>
    <cfRule type="containsText" priority="18" dxfId="0" operator="containsText" stopIfTrue="1" text="Super">
      <formula>NOT(ISERROR(SEARCH("Super",AM14)))</formula>
    </cfRule>
  </conditionalFormatting>
  <conditionalFormatting sqref="AN14">
    <cfRule type="containsText" priority="15" dxfId="1" operator="containsText" stopIfTrue="1" text="Infra">
      <formula>NOT(ISERROR(SEARCH("Infra",AN14)))</formula>
    </cfRule>
    <cfRule type="containsText" priority="16" dxfId="0" operator="containsText" stopIfTrue="1" text="Super">
      <formula>NOT(ISERROR(SEARCH("Super",AN14)))</formula>
    </cfRule>
  </conditionalFormatting>
  <conditionalFormatting sqref="AN15">
    <cfRule type="containsText" priority="13" dxfId="1" operator="containsText" stopIfTrue="1" text="Infra">
      <formula>NOT(ISERROR(SEARCH("Infra",AN15)))</formula>
    </cfRule>
    <cfRule type="containsText" priority="14" dxfId="0" operator="containsText" stopIfTrue="1" text="Super">
      <formula>NOT(ISERROR(SEARCH("Super",AN15)))</formula>
    </cfRule>
  </conditionalFormatting>
  <conditionalFormatting sqref="AO15">
    <cfRule type="containsText" priority="11" dxfId="1" operator="containsText" stopIfTrue="1" text="Infra">
      <formula>NOT(ISERROR(SEARCH("Infra",AO15)))</formula>
    </cfRule>
    <cfRule type="containsText" priority="12" dxfId="0" operator="containsText" stopIfTrue="1" text="Super">
      <formula>NOT(ISERROR(SEARCH("Super",AO15)))</formula>
    </cfRule>
  </conditionalFormatting>
  <conditionalFormatting sqref="BG19">
    <cfRule type="containsText" priority="1" dxfId="1" operator="containsText" stopIfTrue="1" text="Infra">
      <formula>NOT(ISERROR(SEARCH("Infra",BG19)))</formula>
    </cfRule>
    <cfRule type="containsText" priority="2" dxfId="0" operator="containsText" stopIfTrue="1" text="Super">
      <formula>NOT(ISERROR(SEARCH("Super",BG19)))</formula>
    </cfRule>
  </conditionalFormatting>
  <conditionalFormatting sqref="BD19">
    <cfRule type="containsText" priority="7" dxfId="1" operator="containsText" stopIfTrue="1" text="Infra">
      <formula>NOT(ISERROR(SEARCH("Infra",BD19)))</formula>
    </cfRule>
    <cfRule type="containsText" priority="8" dxfId="0" operator="containsText" stopIfTrue="1" text="Super">
      <formula>NOT(ISERROR(SEARCH("Super",BD19)))</formula>
    </cfRule>
  </conditionalFormatting>
  <conditionalFormatting sqref="BE19">
    <cfRule type="containsText" priority="5" dxfId="1" operator="containsText" stopIfTrue="1" text="Infra">
      <formula>NOT(ISERROR(SEARCH("Infra",BE19)))</formula>
    </cfRule>
    <cfRule type="containsText" priority="6" dxfId="0" operator="containsText" stopIfTrue="1" text="Super">
      <formula>NOT(ISERROR(SEARCH("Super",BE19)))</formula>
    </cfRule>
  </conditionalFormatting>
  <conditionalFormatting sqref="BF19">
    <cfRule type="containsText" priority="3" dxfId="1" operator="containsText" stopIfTrue="1" text="Infra">
      <formula>NOT(ISERROR(SEARCH("Infra",BF19)))</formula>
    </cfRule>
    <cfRule type="containsText" priority="4" dxfId="0" operator="containsText" stopIfTrue="1" text="Super">
      <formula>NOT(ISERROR(SEARCH("Super",BF19)))</formula>
    </cfRule>
  </conditionalFormatting>
  <printOptions horizontalCentered="1" verticalCentered="1"/>
  <pageMargins left="0.1968503937007874" right="0.1968503937007874" top="0.1968503937007874" bottom="0.1968503937007874" header="0.2362204724409449" footer="0.5118110236220472"/>
  <pageSetup fitToHeight="5" fitToWidth="1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26"/>
  <sheetViews>
    <sheetView zoomScalePageLayoutView="0" workbookViewId="0" topLeftCell="A2">
      <selection activeCell="D23" sqref="D23:I23"/>
    </sheetView>
  </sheetViews>
  <sheetFormatPr defaultColWidth="9.140625" defaultRowHeight="15" outlineLevelRow="1"/>
  <cols>
    <col min="1" max="1" width="34.421875" style="0" bestFit="1" customWidth="1"/>
    <col min="2" max="2" width="8.140625" style="0" customWidth="1"/>
    <col min="3" max="3" width="25.140625" style="0" bestFit="1" customWidth="1"/>
    <col min="6" max="6" width="7.00390625" style="1" bestFit="1" customWidth="1"/>
    <col min="7" max="7" width="7.28125" style="1" bestFit="1" customWidth="1"/>
    <col min="8" max="8" width="10.00390625" style="1" customWidth="1"/>
    <col min="9" max="9" width="8.00390625" style="1" bestFit="1" customWidth="1"/>
    <col min="10" max="10" width="9.140625" style="1" customWidth="1"/>
    <col min="11" max="11" width="7.421875" style="1" customWidth="1"/>
    <col min="12" max="12" width="7.00390625" style="0" customWidth="1"/>
    <col min="14" max="14" width="4.421875" style="0" bestFit="1" customWidth="1"/>
    <col min="16" max="16" width="2.7109375" style="0" bestFit="1" customWidth="1"/>
  </cols>
  <sheetData>
    <row r="1" spans="1:3" ht="15">
      <c r="A1" t="s">
        <v>22</v>
      </c>
      <c r="B1" t="s">
        <v>55</v>
      </c>
      <c r="C1" t="s">
        <v>43</v>
      </c>
    </row>
    <row r="2" spans="1:3" ht="15" collapsed="1">
      <c r="A2" s="33" t="s">
        <v>58</v>
      </c>
      <c r="B2" s="33">
        <v>0.0175</v>
      </c>
      <c r="C2" s="33" t="s">
        <v>56</v>
      </c>
    </row>
    <row r="3" spans="4:9" ht="15" hidden="1" outlineLevel="1">
      <c r="D3" s="125" t="str">
        <f>A2</f>
        <v>Retirada das placas  de junção</v>
      </c>
      <c r="E3" s="125"/>
      <c r="F3" s="125"/>
      <c r="G3" s="125"/>
      <c r="H3" s="125"/>
      <c r="I3" s="125"/>
    </row>
    <row r="4" spans="4:9" ht="15" hidden="1" outlineLevel="1">
      <c r="D4" s="1">
        <f>B2</f>
        <v>0.0175</v>
      </c>
      <c r="E4" t="s">
        <v>47</v>
      </c>
      <c r="F4">
        <v>1</v>
      </c>
      <c r="G4" t="s">
        <v>53</v>
      </c>
      <c r="H4" s="126" t="s">
        <v>54</v>
      </c>
      <c r="I4" s="126"/>
    </row>
    <row r="5" spans="4:9" ht="15" hidden="1" outlineLevel="1">
      <c r="D5" s="1">
        <v>1</v>
      </c>
      <c r="E5" t="s">
        <v>47</v>
      </c>
      <c r="F5">
        <f>D5*F4/D4</f>
        <v>57.14285714285714</v>
      </c>
      <c r="G5" t="s">
        <v>53</v>
      </c>
      <c r="H5" s="30">
        <v>1</v>
      </c>
      <c r="I5" s="29" t="s">
        <v>50</v>
      </c>
    </row>
    <row r="6" spans="4:9" ht="15" hidden="1" outlineLevel="1">
      <c r="D6" s="31">
        <f>F6*D5/F5</f>
        <v>0.10497900419916019</v>
      </c>
      <c r="E6" t="s">
        <v>47</v>
      </c>
      <c r="F6" s="2">
        <f>H5/H6</f>
        <v>5.99880023995201</v>
      </c>
      <c r="G6" t="s">
        <v>53</v>
      </c>
      <c r="H6" s="30">
        <v>0.1667</v>
      </c>
      <c r="I6" s="30" t="s">
        <v>49</v>
      </c>
    </row>
    <row r="7" spans="1:3" ht="15" collapsed="1">
      <c r="A7" s="33" t="s">
        <v>21</v>
      </c>
      <c r="B7" s="33">
        <v>0.21</v>
      </c>
      <c r="C7" s="33" t="s">
        <v>56</v>
      </c>
    </row>
    <row r="8" spans="4:9" ht="15" hidden="1" outlineLevel="1">
      <c r="D8" s="125" t="s">
        <v>48</v>
      </c>
      <c r="E8" s="125"/>
      <c r="F8" s="125"/>
      <c r="G8" s="125"/>
      <c r="H8" s="125"/>
      <c r="I8" s="125"/>
    </row>
    <row r="9" spans="4:9" ht="15" hidden="1" outlineLevel="1">
      <c r="D9" s="1">
        <f>B7</f>
        <v>0.21</v>
      </c>
      <c r="E9" t="s">
        <v>47</v>
      </c>
      <c r="F9">
        <v>1</v>
      </c>
      <c r="G9" t="s">
        <v>53</v>
      </c>
      <c r="H9" s="126" t="s">
        <v>54</v>
      </c>
      <c r="I9" s="126"/>
    </row>
    <row r="10" spans="4:9" ht="15" hidden="1" outlineLevel="1">
      <c r="D10" s="1">
        <v>1</v>
      </c>
      <c r="E10" t="s">
        <v>47</v>
      </c>
      <c r="F10">
        <f>D10*F9/D9</f>
        <v>4.761904761904762</v>
      </c>
      <c r="G10" t="s">
        <v>53</v>
      </c>
      <c r="H10" s="30">
        <v>5</v>
      </c>
      <c r="I10" s="29" t="s">
        <v>50</v>
      </c>
    </row>
    <row r="11" spans="4:9" ht="15" hidden="1" outlineLevel="1">
      <c r="D11" s="31">
        <f>F11*D10/F10</f>
        <v>2.1</v>
      </c>
      <c r="E11" t="s">
        <v>47</v>
      </c>
      <c r="F11" s="2">
        <f>H10/H11</f>
        <v>10</v>
      </c>
      <c r="G11" t="s">
        <v>53</v>
      </c>
      <c r="H11" s="30">
        <v>0.5</v>
      </c>
      <c r="I11" s="30" t="s">
        <v>49</v>
      </c>
    </row>
    <row r="12" spans="1:3" ht="15" collapsed="1">
      <c r="A12" s="33" t="s">
        <v>23</v>
      </c>
      <c r="B12" s="104">
        <v>0.3</v>
      </c>
      <c r="C12" s="33" t="s">
        <v>56</v>
      </c>
    </row>
    <row r="13" spans="4:9" ht="15" hidden="1" outlineLevel="1">
      <c r="D13" s="125" t="str">
        <f>A12</f>
        <v>Manuseio TR45</v>
      </c>
      <c r="E13" s="125"/>
      <c r="F13" s="125"/>
      <c r="G13" s="125"/>
      <c r="H13" s="125"/>
      <c r="I13" s="125"/>
    </row>
    <row r="14" spans="4:9" ht="15" hidden="1" outlineLevel="1">
      <c r="D14" s="1">
        <f>B12</f>
        <v>0.3</v>
      </c>
      <c r="E14" t="s">
        <v>47</v>
      </c>
      <c r="F14">
        <v>1</v>
      </c>
      <c r="G14" t="s">
        <v>53</v>
      </c>
      <c r="H14" s="126" t="s">
        <v>54</v>
      </c>
      <c r="I14" s="126"/>
    </row>
    <row r="15" spans="4:9" ht="15" hidden="1" outlineLevel="1">
      <c r="D15" s="1">
        <v>1</v>
      </c>
      <c r="E15" t="s">
        <v>47</v>
      </c>
      <c r="F15">
        <f>D15*F14/D14</f>
        <v>3.3333333333333335</v>
      </c>
      <c r="G15" t="s">
        <v>53</v>
      </c>
      <c r="H15" s="30">
        <v>5</v>
      </c>
      <c r="I15" s="29" t="s">
        <v>50</v>
      </c>
    </row>
    <row r="16" spans="4:9" ht="15" hidden="1" outlineLevel="1">
      <c r="D16" s="31">
        <f>F16*D15/F15</f>
        <v>1.5</v>
      </c>
      <c r="E16" t="s">
        <v>47</v>
      </c>
      <c r="F16" s="2">
        <f>H15/H16</f>
        <v>5</v>
      </c>
      <c r="G16" t="s">
        <v>53</v>
      </c>
      <c r="H16" s="30">
        <v>1</v>
      </c>
      <c r="I16" s="30" t="s">
        <v>49</v>
      </c>
    </row>
    <row r="17" spans="1:3" ht="15" collapsed="1">
      <c r="A17" s="33" t="s">
        <v>59</v>
      </c>
      <c r="B17" s="33">
        <v>0.37</v>
      </c>
      <c r="C17" s="33" t="s">
        <v>56</v>
      </c>
    </row>
    <row r="18" spans="4:9" ht="15" hidden="1" outlineLevel="1">
      <c r="D18" s="125" t="str">
        <f>A17</f>
        <v>Remoção de dormentes</v>
      </c>
      <c r="E18" s="125"/>
      <c r="F18" s="125"/>
      <c r="G18" s="125"/>
      <c r="H18" s="125"/>
      <c r="I18" s="125"/>
    </row>
    <row r="19" spans="4:9" ht="15" hidden="1" outlineLevel="1">
      <c r="D19" s="1">
        <f>B17</f>
        <v>0.37</v>
      </c>
      <c r="E19" t="s">
        <v>47</v>
      </c>
      <c r="F19">
        <v>1</v>
      </c>
      <c r="G19" t="s">
        <v>53</v>
      </c>
      <c r="H19" s="126" t="s">
        <v>54</v>
      </c>
      <c r="I19" s="126"/>
    </row>
    <row r="20" spans="4:9" ht="15" hidden="1" outlineLevel="1">
      <c r="D20" s="1">
        <v>1</v>
      </c>
      <c r="E20" t="s">
        <v>47</v>
      </c>
      <c r="F20">
        <f>D20*F19/D19</f>
        <v>2.7027027027027026</v>
      </c>
      <c r="G20" t="s">
        <v>53</v>
      </c>
      <c r="H20" s="30">
        <v>5</v>
      </c>
      <c r="I20" s="29" t="s">
        <v>50</v>
      </c>
    </row>
    <row r="21" spans="4:9" ht="15" hidden="1" outlineLevel="1">
      <c r="D21" s="31">
        <f>F21*D20/F20</f>
        <v>3.7</v>
      </c>
      <c r="E21" t="s">
        <v>47</v>
      </c>
      <c r="F21" s="2">
        <f>H20/H21</f>
        <v>10</v>
      </c>
      <c r="G21" t="s">
        <v>53</v>
      </c>
      <c r="H21" s="30">
        <v>0.5</v>
      </c>
      <c r="I21" s="30" t="s">
        <v>49</v>
      </c>
    </row>
    <row r="22" spans="1:3" ht="15">
      <c r="A22" s="33" t="s">
        <v>60</v>
      </c>
      <c r="B22" s="33">
        <v>0.0159</v>
      </c>
      <c r="C22" s="33" t="s">
        <v>66</v>
      </c>
    </row>
    <row r="23" spans="4:9" ht="15" outlineLevel="1">
      <c r="D23" s="125" t="str">
        <f>A22</f>
        <v>Escavação do aterro</v>
      </c>
      <c r="E23" s="125"/>
      <c r="F23" s="125"/>
      <c r="G23" s="125"/>
      <c r="H23" s="125"/>
      <c r="I23" s="125"/>
    </row>
    <row r="24" spans="4:9" ht="15" outlineLevel="1">
      <c r="D24" s="1">
        <f>B22</f>
        <v>0.0159</v>
      </c>
      <c r="E24" t="s">
        <v>29</v>
      </c>
      <c r="F24">
        <v>1</v>
      </c>
      <c r="G24" t="s">
        <v>67</v>
      </c>
      <c r="H24" s="126" t="s">
        <v>54</v>
      </c>
      <c r="I24" s="126"/>
    </row>
    <row r="25" spans="4:9" ht="15" outlineLevel="1">
      <c r="D25" s="1">
        <v>1</v>
      </c>
      <c r="E25" t="s">
        <v>29</v>
      </c>
      <c r="F25">
        <f>D25*F24/D24</f>
        <v>62.893081761006286</v>
      </c>
      <c r="G25" t="s">
        <v>67</v>
      </c>
      <c r="H25" s="30">
        <v>34</v>
      </c>
      <c r="I25" s="29" t="str">
        <f>G25</f>
        <v>m³</v>
      </c>
    </row>
    <row r="26" spans="4:9" ht="15" outlineLevel="1">
      <c r="D26" s="31">
        <f>F26*D25/F25</f>
        <v>0.5406000000000001</v>
      </c>
      <c r="E26" t="s">
        <v>29</v>
      </c>
      <c r="F26" s="2">
        <f>H25</f>
        <v>34</v>
      </c>
      <c r="G26" t="s">
        <v>67</v>
      </c>
      <c r="H26" s="30">
        <v>1.5</v>
      </c>
      <c r="I26" s="30" t="s">
        <v>49</v>
      </c>
    </row>
    <row r="27" spans="4:11" ht="15" outlineLevel="1">
      <c r="D27" s="31"/>
      <c r="F27" s="2"/>
      <c r="G27"/>
      <c r="H27" s="30"/>
      <c r="I27" s="30"/>
      <c r="J27" s="32"/>
      <c r="K27" s="32"/>
    </row>
    <row r="28" spans="1:3" ht="15" collapsed="1">
      <c r="A28" s="33" t="s">
        <v>35</v>
      </c>
      <c r="B28" s="33">
        <v>0.45</v>
      </c>
      <c r="C28" s="33" t="s">
        <v>66</v>
      </c>
    </row>
    <row r="29" spans="1:10" ht="15" hidden="1" outlineLevel="1">
      <c r="A29" t="s">
        <v>71</v>
      </c>
      <c r="C29" s="34"/>
      <c r="D29" s="128" t="str">
        <f>A28</f>
        <v>Mistura do solo cimento para o berço</v>
      </c>
      <c r="E29" s="128"/>
      <c r="F29" s="128"/>
      <c r="G29" s="128"/>
      <c r="H29" s="128"/>
      <c r="I29" s="128"/>
      <c r="J29" s="35"/>
    </row>
    <row r="30" spans="1:10" ht="15" hidden="1" outlineLevel="1">
      <c r="A30" t="s">
        <v>72</v>
      </c>
      <c r="C30" s="34"/>
      <c r="D30" s="35">
        <f>B28</f>
        <v>0.45</v>
      </c>
      <c r="E30" s="34" t="s">
        <v>29</v>
      </c>
      <c r="F30" s="34">
        <v>1</v>
      </c>
      <c r="G30" s="34" t="s">
        <v>67</v>
      </c>
      <c r="H30" s="129" t="s">
        <v>54</v>
      </c>
      <c r="I30" s="129"/>
      <c r="J30" s="35"/>
    </row>
    <row r="31" spans="3:10" ht="15" hidden="1" outlineLevel="1">
      <c r="C31" s="34"/>
      <c r="D31" s="35">
        <v>1</v>
      </c>
      <c r="E31" s="34" t="s">
        <v>29</v>
      </c>
      <c r="F31" s="34">
        <f>D31*F30/D30</f>
        <v>2.2222222222222223</v>
      </c>
      <c r="G31" s="34" t="s">
        <v>67</v>
      </c>
      <c r="H31" s="36">
        <v>4</v>
      </c>
      <c r="I31" s="37" t="str">
        <f>G31</f>
        <v>m³</v>
      </c>
      <c r="J31" s="35"/>
    </row>
    <row r="32" spans="3:10" ht="15" hidden="1" outlineLevel="1">
      <c r="C32" s="34"/>
      <c r="D32" s="38">
        <f>F32*D31/F31</f>
        <v>1.7999999999999998</v>
      </c>
      <c r="E32" s="34" t="s">
        <v>29</v>
      </c>
      <c r="F32" s="39">
        <f>H31</f>
        <v>4</v>
      </c>
      <c r="G32" s="34" t="s">
        <v>67</v>
      </c>
      <c r="H32" s="36">
        <v>1</v>
      </c>
      <c r="I32" s="36" t="s">
        <v>49</v>
      </c>
      <c r="J32" s="35"/>
    </row>
    <row r="33" spans="3:10" ht="15" hidden="1" outlineLevel="1">
      <c r="C33" s="34"/>
      <c r="D33" s="40">
        <f>D32/H32</f>
        <v>1.7999999999999998</v>
      </c>
      <c r="E33" s="34" t="s">
        <v>73</v>
      </c>
      <c r="F33" s="39"/>
      <c r="G33" s="34"/>
      <c r="H33" s="36"/>
      <c r="I33" s="36"/>
      <c r="J33" s="35"/>
    </row>
    <row r="34" spans="1:3" ht="15" collapsed="1">
      <c r="A34" s="33" t="s">
        <v>146</v>
      </c>
      <c r="B34" s="33">
        <v>0.305</v>
      </c>
      <c r="C34" s="33" t="s">
        <v>66</v>
      </c>
    </row>
    <row r="35" spans="1:10" ht="15" hidden="1" outlineLevel="1">
      <c r="A35" s="48"/>
      <c r="B35" s="48"/>
      <c r="C35" s="49"/>
      <c r="D35" s="128" t="str">
        <f>A34</f>
        <v>Regularização do berço - mecanizada</v>
      </c>
      <c r="E35" s="128"/>
      <c r="F35" s="128"/>
      <c r="G35" s="128"/>
      <c r="H35" s="128"/>
      <c r="I35" s="128"/>
      <c r="J35" s="35"/>
    </row>
    <row r="36" spans="3:10" ht="15" hidden="1" outlineLevel="1">
      <c r="C36" s="34"/>
      <c r="D36" s="35">
        <f>B34</f>
        <v>0.305</v>
      </c>
      <c r="E36" s="34" t="s">
        <v>29</v>
      </c>
      <c r="F36" s="34">
        <v>1</v>
      </c>
      <c r="G36" s="34" t="s">
        <v>67</v>
      </c>
      <c r="H36" s="129" t="s">
        <v>54</v>
      </c>
      <c r="I36" s="129"/>
      <c r="J36" s="35"/>
    </row>
    <row r="37" spans="3:10" ht="15" hidden="1" outlineLevel="1">
      <c r="C37" s="41"/>
      <c r="D37" s="42">
        <v>1</v>
      </c>
      <c r="E37" s="41" t="s">
        <v>29</v>
      </c>
      <c r="F37" s="41">
        <f>D37*F36/D36</f>
        <v>3.278688524590164</v>
      </c>
      <c r="G37" s="41" t="s">
        <v>67</v>
      </c>
      <c r="H37" s="43">
        <v>4</v>
      </c>
      <c r="I37" s="44" t="str">
        <f>G37</f>
        <v>m³</v>
      </c>
      <c r="J37" s="42"/>
    </row>
    <row r="38" spans="4:11" s="34" customFormat="1" ht="15" hidden="1" outlineLevel="1">
      <c r="D38" s="38">
        <f>F38*D37/F37</f>
        <v>1.22</v>
      </c>
      <c r="E38" s="34" t="s">
        <v>29</v>
      </c>
      <c r="F38" s="39">
        <f>H37</f>
        <v>4</v>
      </c>
      <c r="G38" s="34" t="s">
        <v>67</v>
      </c>
      <c r="H38" s="36">
        <v>0.5</v>
      </c>
      <c r="I38" s="36" t="s">
        <v>49</v>
      </c>
      <c r="J38" s="35"/>
      <c r="K38" s="35"/>
    </row>
    <row r="39" spans="4:11" s="34" customFormat="1" ht="15" hidden="1" outlineLevel="1">
      <c r="D39" s="40">
        <f>D38/H38</f>
        <v>2.44</v>
      </c>
      <c r="E39" s="34" t="s">
        <v>73</v>
      </c>
      <c r="F39" s="39"/>
      <c r="H39" s="36"/>
      <c r="I39" s="36"/>
      <c r="J39" s="35"/>
      <c r="K39" s="35"/>
    </row>
    <row r="40" spans="1:3" ht="15" collapsed="1">
      <c r="A40" s="33" t="s">
        <v>147</v>
      </c>
      <c r="B40" s="33">
        <v>0.45</v>
      </c>
      <c r="C40" s="33" t="s">
        <v>66</v>
      </c>
    </row>
    <row r="41" spans="1:10" ht="15" hidden="1" outlineLevel="1">
      <c r="A41" s="48"/>
      <c r="B41" s="48"/>
      <c r="C41" s="49"/>
      <c r="D41" s="128" t="str">
        <f>A40</f>
        <v>Regularização do berço - manual</v>
      </c>
      <c r="E41" s="128"/>
      <c r="F41" s="128"/>
      <c r="G41" s="128"/>
      <c r="H41" s="128"/>
      <c r="I41" s="128"/>
      <c r="J41" s="35"/>
    </row>
    <row r="42" spans="3:10" ht="15" hidden="1" outlineLevel="1">
      <c r="C42" s="34"/>
      <c r="D42" s="35">
        <f>B40</f>
        <v>0.45</v>
      </c>
      <c r="E42" s="34" t="s">
        <v>29</v>
      </c>
      <c r="F42" s="34">
        <v>1</v>
      </c>
      <c r="G42" s="34" t="s">
        <v>67</v>
      </c>
      <c r="H42" s="129" t="s">
        <v>54</v>
      </c>
      <c r="I42" s="129"/>
      <c r="J42" s="35"/>
    </row>
    <row r="43" spans="3:10" ht="15" hidden="1" outlineLevel="1">
      <c r="C43" s="41"/>
      <c r="D43" s="42">
        <v>1</v>
      </c>
      <c r="E43" s="41" t="s">
        <v>29</v>
      </c>
      <c r="F43" s="41">
        <f>D43*F42/D42</f>
        <v>2.2222222222222223</v>
      </c>
      <c r="G43" s="41" t="s">
        <v>67</v>
      </c>
      <c r="H43" s="43">
        <v>4</v>
      </c>
      <c r="I43" s="44" t="str">
        <f>G43</f>
        <v>m³</v>
      </c>
      <c r="J43" s="42"/>
    </row>
    <row r="44" spans="4:11" s="34" customFormat="1" ht="15" hidden="1" outlineLevel="1">
      <c r="D44" s="38">
        <f>F44*D43/F43</f>
        <v>1.7999999999999998</v>
      </c>
      <c r="E44" s="34" t="s">
        <v>29</v>
      </c>
      <c r="F44" s="39">
        <f>H43</f>
        <v>4</v>
      </c>
      <c r="G44" s="34" t="s">
        <v>67</v>
      </c>
      <c r="H44" s="36">
        <v>0.5</v>
      </c>
      <c r="I44" s="36" t="s">
        <v>49</v>
      </c>
      <c r="J44" s="35"/>
      <c r="K44" s="35"/>
    </row>
    <row r="45" spans="4:11" s="34" customFormat="1" ht="15" hidden="1" outlineLevel="1">
      <c r="D45" s="40">
        <f>D44/H44</f>
        <v>3.5999999999999996</v>
      </c>
      <c r="E45" s="34" t="s">
        <v>73</v>
      </c>
      <c r="F45" s="39"/>
      <c r="H45" s="36"/>
      <c r="I45" s="36"/>
      <c r="J45" s="35"/>
      <c r="K45" s="35"/>
    </row>
    <row r="46" spans="1:3" ht="15" collapsed="1">
      <c r="A46" s="33" t="s">
        <v>74</v>
      </c>
      <c r="B46" s="33">
        <v>0.305</v>
      </c>
      <c r="C46" s="33" t="s">
        <v>66</v>
      </c>
    </row>
    <row r="47" spans="1:10" ht="15" customHeight="1" hidden="1" outlineLevel="1">
      <c r="A47" s="48"/>
      <c r="B47" s="48"/>
      <c r="C47" s="49"/>
      <c r="D47" s="128" t="str">
        <f>A46</f>
        <v>Lançamento do trilho mecanizado</v>
      </c>
      <c r="E47" s="128"/>
      <c r="F47" s="128"/>
      <c r="G47" s="128"/>
      <c r="H47" s="128"/>
      <c r="I47" s="128"/>
      <c r="J47" s="35"/>
    </row>
    <row r="48" spans="3:10" ht="15" hidden="1" outlineLevel="1">
      <c r="C48" s="34"/>
      <c r="D48" s="35">
        <f>B46</f>
        <v>0.305</v>
      </c>
      <c r="E48" s="34" t="s">
        <v>29</v>
      </c>
      <c r="F48" s="34">
        <v>1</v>
      </c>
      <c r="G48" s="34" t="s">
        <v>67</v>
      </c>
      <c r="H48" s="129" t="s">
        <v>54</v>
      </c>
      <c r="I48" s="129"/>
      <c r="J48" s="35"/>
    </row>
    <row r="49" spans="3:10" ht="15" hidden="1" outlineLevel="1">
      <c r="C49" s="41"/>
      <c r="D49" s="42">
        <v>1</v>
      </c>
      <c r="E49" s="41" t="s">
        <v>29</v>
      </c>
      <c r="F49" s="41">
        <f>D49*F48/D48</f>
        <v>3.278688524590164</v>
      </c>
      <c r="G49" s="41" t="s">
        <v>67</v>
      </c>
      <c r="H49" s="43">
        <v>4</v>
      </c>
      <c r="I49" s="44" t="str">
        <f>G49</f>
        <v>m³</v>
      </c>
      <c r="J49" s="42"/>
    </row>
    <row r="50" spans="4:11" s="34" customFormat="1" ht="15" hidden="1" outlineLevel="1">
      <c r="D50" s="38">
        <f>F50*D49/F49</f>
        <v>1.22</v>
      </c>
      <c r="E50" s="34" t="s">
        <v>29</v>
      </c>
      <c r="F50" s="39">
        <f>H49</f>
        <v>4</v>
      </c>
      <c r="G50" s="34" t="s">
        <v>67</v>
      </c>
      <c r="H50" s="36">
        <v>0.5</v>
      </c>
      <c r="I50" s="36" t="s">
        <v>49</v>
      </c>
      <c r="J50" s="35"/>
      <c r="K50" s="35"/>
    </row>
    <row r="51" spans="4:11" s="34" customFormat="1" ht="15" hidden="1" outlineLevel="1">
      <c r="D51" s="40">
        <f>D50/H50</f>
        <v>2.44</v>
      </c>
      <c r="E51" s="34" t="s">
        <v>73</v>
      </c>
      <c r="F51" s="39"/>
      <c r="H51" s="36"/>
      <c r="I51" s="36"/>
      <c r="J51" s="35"/>
      <c r="K51" s="35"/>
    </row>
    <row r="52" spans="1:3" ht="15" collapsed="1">
      <c r="A52" s="33" t="s">
        <v>75</v>
      </c>
      <c r="B52" s="33">
        <v>0.777</v>
      </c>
      <c r="C52" s="33" t="s">
        <v>78</v>
      </c>
    </row>
    <row r="53" spans="1:10" ht="15" hidden="1" outlineLevel="1">
      <c r="A53" s="50" t="s">
        <v>76</v>
      </c>
      <c r="B53" s="50">
        <v>0.777</v>
      </c>
      <c r="C53" s="51" t="s">
        <v>78</v>
      </c>
      <c r="D53" s="128" t="str">
        <f>A52</f>
        <v>Lançamento do bueiro ADS</v>
      </c>
      <c r="E53" s="128"/>
      <c r="F53" s="128"/>
      <c r="G53" s="128"/>
      <c r="H53" s="128"/>
      <c r="I53" s="128"/>
      <c r="J53" s="35"/>
    </row>
    <row r="54" spans="1:10" ht="15" hidden="1" outlineLevel="1">
      <c r="A54" s="50" t="s">
        <v>77</v>
      </c>
      <c r="B54" s="50">
        <v>0.777</v>
      </c>
      <c r="C54" s="51" t="s">
        <v>78</v>
      </c>
      <c r="D54" s="35">
        <f>B52</f>
        <v>0.777</v>
      </c>
      <c r="E54" s="34" t="s">
        <v>29</v>
      </c>
      <c r="F54" s="34">
        <v>1</v>
      </c>
      <c r="G54" s="34" t="s">
        <v>52</v>
      </c>
      <c r="H54" s="129" t="s">
        <v>54</v>
      </c>
      <c r="I54" s="129"/>
      <c r="J54" s="35"/>
    </row>
    <row r="55" spans="1:10" ht="15" hidden="1" outlineLevel="1">
      <c r="A55" s="130" t="s">
        <v>79</v>
      </c>
      <c r="C55" s="41"/>
      <c r="D55" s="42">
        <v>1</v>
      </c>
      <c r="E55" s="41" t="s">
        <v>29</v>
      </c>
      <c r="F55" s="41">
        <f>D55*F54/D54</f>
        <v>1.287001287001287</v>
      </c>
      <c r="G55" s="41" t="s">
        <v>52</v>
      </c>
      <c r="H55" s="43">
        <v>6</v>
      </c>
      <c r="I55" s="43" t="s">
        <v>52</v>
      </c>
      <c r="J55" s="42"/>
    </row>
    <row r="56" spans="1:11" s="34" customFormat="1" ht="15" hidden="1" outlineLevel="1">
      <c r="A56" s="131"/>
      <c r="D56" s="38">
        <f>F56*D55/F55</f>
        <v>4.662</v>
      </c>
      <c r="E56" s="34" t="s">
        <v>29</v>
      </c>
      <c r="F56" s="39">
        <f>H55</f>
        <v>6</v>
      </c>
      <c r="G56" s="34" t="s">
        <v>52</v>
      </c>
      <c r="H56" s="36">
        <v>0.5</v>
      </c>
      <c r="I56" s="36" t="s">
        <v>49</v>
      </c>
      <c r="J56" s="35"/>
      <c r="K56" s="35"/>
    </row>
    <row r="57" spans="4:11" s="34" customFormat="1" ht="15" hidden="1" outlineLevel="1">
      <c r="D57" s="40">
        <f>D56/H56</f>
        <v>9.324</v>
      </c>
      <c r="E57" s="34" t="s">
        <v>73</v>
      </c>
      <c r="F57" s="39"/>
      <c r="H57" s="36"/>
      <c r="I57" s="36"/>
      <c r="J57" s="35"/>
      <c r="K57" s="35"/>
    </row>
    <row r="58" spans="1:3" ht="15" collapsed="1">
      <c r="A58" s="33" t="s">
        <v>80</v>
      </c>
      <c r="B58" s="33">
        <v>0.45</v>
      </c>
      <c r="C58" s="33" t="s">
        <v>78</v>
      </c>
    </row>
    <row r="59" spans="1:10" ht="15" hidden="1" outlineLevel="1">
      <c r="A59" s="50"/>
      <c r="B59" s="50"/>
      <c r="C59" s="51"/>
      <c r="D59" s="128" t="str">
        <f>A58</f>
        <v>Reaterro Compactado</v>
      </c>
      <c r="E59" s="128"/>
      <c r="F59" s="128"/>
      <c r="G59" s="128"/>
      <c r="H59" s="128"/>
      <c r="I59" s="128"/>
      <c r="J59" s="35"/>
    </row>
    <row r="60" spans="1:10" ht="15" hidden="1" outlineLevel="1">
      <c r="A60" s="50"/>
      <c r="B60" s="50"/>
      <c r="C60" s="51"/>
      <c r="D60" s="35">
        <f>B58</f>
        <v>0.45</v>
      </c>
      <c r="E60" s="34" t="s">
        <v>29</v>
      </c>
      <c r="F60" s="34">
        <v>1</v>
      </c>
      <c r="G60" s="34" t="s">
        <v>52</v>
      </c>
      <c r="H60" s="129" t="s">
        <v>54</v>
      </c>
      <c r="I60" s="129"/>
      <c r="J60" s="35"/>
    </row>
    <row r="61" spans="1:10" ht="15" hidden="1" outlineLevel="1">
      <c r="A61" s="52"/>
      <c r="C61" s="41"/>
      <c r="D61" s="42">
        <v>1</v>
      </c>
      <c r="E61" s="41" t="s">
        <v>29</v>
      </c>
      <c r="F61" s="41">
        <f>D61*F60/D60</f>
        <v>2.2222222222222223</v>
      </c>
      <c r="G61" s="41" t="s">
        <v>52</v>
      </c>
      <c r="H61" s="54">
        <v>5</v>
      </c>
      <c r="I61" s="43" t="s">
        <v>52</v>
      </c>
      <c r="J61" s="42"/>
    </row>
    <row r="62" spans="1:11" s="34" customFormat="1" ht="15" hidden="1" outlineLevel="1">
      <c r="A62" s="53"/>
      <c r="D62" s="38">
        <f>F62*D61/F61</f>
        <v>2.25</v>
      </c>
      <c r="E62" s="34" t="s">
        <v>29</v>
      </c>
      <c r="F62" s="39">
        <f>H61</f>
        <v>5</v>
      </c>
      <c r="G62" s="34" t="s">
        <v>52</v>
      </c>
      <c r="H62" s="36">
        <v>1.5</v>
      </c>
      <c r="I62" s="36" t="s">
        <v>49</v>
      </c>
      <c r="J62" s="35"/>
      <c r="K62" s="35"/>
    </row>
    <row r="63" spans="4:11" s="34" customFormat="1" ht="15" hidden="1" outlineLevel="1">
      <c r="D63" s="40">
        <f>D62/H62</f>
        <v>1.5</v>
      </c>
      <c r="E63" s="34" t="s">
        <v>73</v>
      </c>
      <c r="F63" s="39"/>
      <c r="H63" s="36"/>
      <c r="I63" s="36"/>
      <c r="J63" s="35"/>
      <c r="K63" s="35"/>
    </row>
    <row r="64" spans="1:3" ht="15" collapsed="1">
      <c r="A64" s="33" t="s">
        <v>26</v>
      </c>
      <c r="B64" s="33">
        <v>0.45</v>
      </c>
      <c r="C64" s="33" t="s">
        <v>78</v>
      </c>
    </row>
    <row r="65" spans="1:10" ht="15" hidden="1" outlineLevel="1">
      <c r="A65" s="50"/>
      <c r="B65" s="50"/>
      <c r="C65" s="51"/>
      <c r="D65" s="128" t="str">
        <f>A64</f>
        <v>Lançamento e espalhamento da brita</v>
      </c>
      <c r="E65" s="128"/>
      <c r="F65" s="128"/>
      <c r="G65" s="128"/>
      <c r="H65" s="128"/>
      <c r="I65" s="128"/>
      <c r="J65" s="35"/>
    </row>
    <row r="66" spans="1:10" ht="15" hidden="1" outlineLevel="1">
      <c r="A66" s="50"/>
      <c r="B66" s="50"/>
      <c r="C66" s="51"/>
      <c r="D66" s="35">
        <f>B64</f>
        <v>0.45</v>
      </c>
      <c r="E66" s="34" t="s">
        <v>29</v>
      </c>
      <c r="F66" s="34">
        <v>1</v>
      </c>
      <c r="G66" s="34" t="s">
        <v>52</v>
      </c>
      <c r="H66" s="129" t="s">
        <v>54</v>
      </c>
      <c r="I66" s="129"/>
      <c r="J66" s="35"/>
    </row>
    <row r="67" spans="1:10" ht="15" hidden="1" outlineLevel="1">
      <c r="A67" s="52"/>
      <c r="C67" s="41"/>
      <c r="D67" s="42">
        <v>1</v>
      </c>
      <c r="E67" s="41" t="s">
        <v>29</v>
      </c>
      <c r="F67" s="41">
        <f>D67*F66/D66</f>
        <v>2.2222222222222223</v>
      </c>
      <c r="G67" s="41" t="s">
        <v>52</v>
      </c>
      <c r="H67" s="54">
        <v>5</v>
      </c>
      <c r="I67" s="43" t="s">
        <v>52</v>
      </c>
      <c r="J67" s="42"/>
    </row>
    <row r="68" spans="1:11" s="34" customFormat="1" ht="15" hidden="1" outlineLevel="1">
      <c r="A68" s="53"/>
      <c r="D68" s="38">
        <f>F68*D67/F67</f>
        <v>2.25</v>
      </c>
      <c r="E68" s="34" t="s">
        <v>29</v>
      </c>
      <c r="F68" s="39">
        <f>H67</f>
        <v>5</v>
      </c>
      <c r="G68" s="34" t="s">
        <v>52</v>
      </c>
      <c r="H68" s="36">
        <v>1.5</v>
      </c>
      <c r="I68" s="36" t="s">
        <v>49</v>
      </c>
      <c r="J68" s="35"/>
      <c r="K68" s="35"/>
    </row>
    <row r="69" spans="4:11" s="34" customFormat="1" ht="15" hidden="1" outlineLevel="1">
      <c r="D69" s="40">
        <f>D68/H68</f>
        <v>1.5</v>
      </c>
      <c r="E69" s="34" t="s">
        <v>73</v>
      </c>
      <c r="F69" s="39"/>
      <c r="H69" s="36"/>
      <c r="I69" s="36"/>
      <c r="J69" s="35"/>
      <c r="K69" s="35"/>
    </row>
    <row r="70" spans="1:3" ht="15" collapsed="1">
      <c r="A70" s="33" t="s">
        <v>59</v>
      </c>
      <c r="B70" s="33">
        <v>0.37</v>
      </c>
      <c r="C70" s="33" t="s">
        <v>56</v>
      </c>
    </row>
    <row r="71" spans="1:10" ht="15" hidden="1" outlineLevel="1">
      <c r="A71" s="50"/>
      <c r="B71" s="50"/>
      <c r="C71" s="51"/>
      <c r="D71" s="125" t="str">
        <f>A70</f>
        <v>Remoção de dormentes</v>
      </c>
      <c r="E71" s="125"/>
      <c r="F71" s="125"/>
      <c r="G71" s="125"/>
      <c r="H71" s="125"/>
      <c r="I71" s="125"/>
      <c r="J71" s="35"/>
    </row>
    <row r="72" spans="1:10" ht="15" hidden="1" outlineLevel="1">
      <c r="A72" s="50"/>
      <c r="B72" s="50"/>
      <c r="C72" s="51"/>
      <c r="D72" s="1">
        <f>B70</f>
        <v>0.37</v>
      </c>
      <c r="E72" t="s">
        <v>47</v>
      </c>
      <c r="F72">
        <v>1</v>
      </c>
      <c r="G72" t="s">
        <v>53</v>
      </c>
      <c r="H72" s="126" t="s">
        <v>54</v>
      </c>
      <c r="I72" s="126"/>
      <c r="J72" s="35"/>
    </row>
    <row r="73" spans="1:10" ht="15" hidden="1" outlineLevel="1">
      <c r="A73" s="52"/>
      <c r="C73" s="41"/>
      <c r="D73" s="1">
        <v>1</v>
      </c>
      <c r="E73" t="s">
        <v>47</v>
      </c>
      <c r="F73">
        <f>D73*F72/D72</f>
        <v>2.7027027027027026</v>
      </c>
      <c r="G73" t="s">
        <v>53</v>
      </c>
      <c r="H73" s="30">
        <v>5</v>
      </c>
      <c r="I73" s="29" t="s">
        <v>50</v>
      </c>
      <c r="J73" s="42"/>
    </row>
    <row r="74" spans="1:11" s="34" customFormat="1" ht="15" hidden="1" outlineLevel="1">
      <c r="A74" s="53"/>
      <c r="D74" s="31">
        <f>F74*D73/F73</f>
        <v>3.7</v>
      </c>
      <c r="E74" t="s">
        <v>47</v>
      </c>
      <c r="F74" s="2">
        <f>H73/H74</f>
        <v>10</v>
      </c>
      <c r="G74" t="s">
        <v>53</v>
      </c>
      <c r="H74" s="30">
        <v>0.5</v>
      </c>
      <c r="I74" s="30" t="s">
        <v>49</v>
      </c>
      <c r="J74" s="35"/>
      <c r="K74" s="35"/>
    </row>
    <row r="75" spans="1:3" ht="15" collapsed="1">
      <c r="A75" s="33" t="s">
        <v>23</v>
      </c>
      <c r="B75" s="33">
        <v>0.3</v>
      </c>
      <c r="C75" s="33" t="s">
        <v>56</v>
      </c>
    </row>
    <row r="76" spans="4:9" ht="15" hidden="1" outlineLevel="1">
      <c r="D76" s="125" t="str">
        <f>A75</f>
        <v>Manuseio TR45</v>
      </c>
      <c r="E76" s="125"/>
      <c r="F76" s="125"/>
      <c r="G76" s="125"/>
      <c r="H76" s="125"/>
      <c r="I76" s="125"/>
    </row>
    <row r="77" spans="4:9" ht="15" hidden="1" outlineLevel="1">
      <c r="D77" s="1">
        <f>B75</f>
        <v>0.3</v>
      </c>
      <c r="E77" t="s">
        <v>47</v>
      </c>
      <c r="F77">
        <v>1</v>
      </c>
      <c r="G77" t="s">
        <v>53</v>
      </c>
      <c r="H77" s="126" t="s">
        <v>54</v>
      </c>
      <c r="I77" s="126"/>
    </row>
    <row r="78" spans="4:9" ht="15" hidden="1" outlineLevel="1">
      <c r="D78" s="1">
        <v>1</v>
      </c>
      <c r="E78" t="s">
        <v>47</v>
      </c>
      <c r="F78">
        <f>D78*F77/D77</f>
        <v>3.3333333333333335</v>
      </c>
      <c r="G78" t="s">
        <v>53</v>
      </c>
      <c r="H78" s="30">
        <v>5</v>
      </c>
      <c r="I78" s="29" t="s">
        <v>50</v>
      </c>
    </row>
    <row r="79" spans="4:9" ht="15" hidden="1" outlineLevel="1">
      <c r="D79" s="31">
        <f>F79*D78/F78</f>
        <v>2.25</v>
      </c>
      <c r="E79" t="s">
        <v>47</v>
      </c>
      <c r="F79" s="2">
        <f>H78/H79</f>
        <v>7.5</v>
      </c>
      <c r="G79" t="s">
        <v>53</v>
      </c>
      <c r="H79" s="55">
        <v>0.6666666666666666</v>
      </c>
      <c r="I79" s="30" t="s">
        <v>49</v>
      </c>
    </row>
    <row r="80" spans="1:3" ht="15" collapsed="1">
      <c r="A80" s="33" t="s">
        <v>61</v>
      </c>
      <c r="B80" s="33">
        <v>0.368</v>
      </c>
      <c r="C80" s="33" t="s">
        <v>56</v>
      </c>
    </row>
    <row r="81" spans="4:9" ht="15" hidden="1" outlineLevel="1">
      <c r="D81" s="125" t="str">
        <f>A80</f>
        <v>Fixação dos trilhos</v>
      </c>
      <c r="E81" s="125"/>
      <c r="F81" s="125"/>
      <c r="G81" s="125"/>
      <c r="H81" s="125"/>
      <c r="I81" s="125"/>
    </row>
    <row r="82" spans="4:9" ht="15" hidden="1" outlineLevel="1">
      <c r="D82" s="1">
        <f>B80</f>
        <v>0.368</v>
      </c>
      <c r="E82" t="s">
        <v>47</v>
      </c>
      <c r="F82">
        <v>1</v>
      </c>
      <c r="G82" t="s">
        <v>53</v>
      </c>
      <c r="H82" s="126" t="s">
        <v>54</v>
      </c>
      <c r="I82" s="126"/>
    </row>
    <row r="83" spans="4:9" ht="15" hidden="1" outlineLevel="1">
      <c r="D83" s="1">
        <v>1</v>
      </c>
      <c r="E83" t="s">
        <v>47</v>
      </c>
      <c r="F83">
        <f>D83*F82/D82</f>
        <v>2.717391304347826</v>
      </c>
      <c r="G83" t="s">
        <v>53</v>
      </c>
      <c r="H83" s="30">
        <v>5</v>
      </c>
      <c r="I83" s="29" t="s">
        <v>50</v>
      </c>
    </row>
    <row r="84" spans="4:9" ht="15" hidden="1" outlineLevel="1">
      <c r="D84" s="31">
        <f>F84*D83/F83</f>
        <v>5.525525525525525</v>
      </c>
      <c r="E84" t="s">
        <v>47</v>
      </c>
      <c r="F84" s="2">
        <f>H83/H84</f>
        <v>15.015015015015015</v>
      </c>
      <c r="G84" t="s">
        <v>53</v>
      </c>
      <c r="H84" s="55">
        <v>0.333</v>
      </c>
      <c r="I84" s="30" t="s">
        <v>49</v>
      </c>
    </row>
    <row r="85" spans="1:3" ht="15" collapsed="1">
      <c r="A85" s="33" t="s">
        <v>81</v>
      </c>
      <c r="B85" s="33">
        <v>0.28</v>
      </c>
      <c r="C85" s="33" t="s">
        <v>56</v>
      </c>
    </row>
    <row r="86" spans="4:9" ht="15" hidden="1" outlineLevel="1">
      <c r="D86" s="125" t="str">
        <f>A85</f>
        <v>Colocar as talas de junção</v>
      </c>
      <c r="E86" s="125"/>
      <c r="F86" s="125"/>
      <c r="G86" s="125"/>
      <c r="H86" s="125"/>
      <c r="I86" s="125"/>
    </row>
    <row r="87" spans="4:9" ht="15" hidden="1" outlineLevel="1">
      <c r="D87" s="1">
        <f>B85</f>
        <v>0.28</v>
      </c>
      <c r="E87" t="s">
        <v>47</v>
      </c>
      <c r="F87">
        <v>1</v>
      </c>
      <c r="G87" t="s">
        <v>53</v>
      </c>
      <c r="H87" s="126" t="s">
        <v>54</v>
      </c>
      <c r="I87" s="126"/>
    </row>
    <row r="88" spans="4:9" ht="15" hidden="1" outlineLevel="1">
      <c r="D88" s="1">
        <v>1</v>
      </c>
      <c r="E88" t="s">
        <v>47</v>
      </c>
      <c r="F88">
        <f>D88*F87/D87</f>
        <v>3.571428571428571</v>
      </c>
      <c r="G88" t="s">
        <v>53</v>
      </c>
      <c r="H88" s="30">
        <v>5</v>
      </c>
      <c r="I88" s="29" t="s">
        <v>50</v>
      </c>
    </row>
    <row r="89" spans="4:9" ht="15" hidden="1" outlineLevel="1">
      <c r="D89" s="31">
        <f>F89*D88/F88</f>
        <v>4.2042042042042045</v>
      </c>
      <c r="E89" t="s">
        <v>47</v>
      </c>
      <c r="F89" s="2">
        <f>H88/H89</f>
        <v>15.015015015015015</v>
      </c>
      <c r="G89" t="s">
        <v>53</v>
      </c>
      <c r="H89" s="55">
        <v>0.333</v>
      </c>
      <c r="I89" s="30" t="s">
        <v>49</v>
      </c>
    </row>
    <row r="90" spans="1:3" ht="15" collapsed="1">
      <c r="A90" s="33" t="s">
        <v>82</v>
      </c>
      <c r="B90" s="33">
        <v>0.25</v>
      </c>
      <c r="C90" s="33" t="s">
        <v>56</v>
      </c>
    </row>
    <row r="91" spans="4:9" ht="15" hidden="1" outlineLevel="1">
      <c r="D91" s="125" t="str">
        <f>A90</f>
        <v>Descarga de brita</v>
      </c>
      <c r="E91" s="125"/>
      <c r="F91" s="125"/>
      <c r="G91" s="125"/>
      <c r="H91" s="125"/>
      <c r="I91" s="125"/>
    </row>
    <row r="92" spans="4:9" ht="15" hidden="1" outlineLevel="1">
      <c r="D92" s="1">
        <f>B90</f>
        <v>0.25</v>
      </c>
      <c r="E92" t="s">
        <v>47</v>
      </c>
      <c r="F92">
        <v>1</v>
      </c>
      <c r="G92" t="s">
        <v>53</v>
      </c>
      <c r="H92" s="126" t="s">
        <v>54</v>
      </c>
      <c r="I92" s="126"/>
    </row>
    <row r="93" spans="4:9" ht="15" hidden="1" outlineLevel="1">
      <c r="D93" s="1">
        <v>1</v>
      </c>
      <c r="E93" t="s">
        <v>47</v>
      </c>
      <c r="F93">
        <f>D93*F92/D92</f>
        <v>4</v>
      </c>
      <c r="G93" t="s">
        <v>53</v>
      </c>
      <c r="H93" s="30">
        <v>5</v>
      </c>
      <c r="I93" s="29" t="s">
        <v>50</v>
      </c>
    </row>
    <row r="94" spans="4:9" ht="15" hidden="1" outlineLevel="1">
      <c r="D94" s="31">
        <f>F94*D93/F93</f>
        <v>3.7537537537537538</v>
      </c>
      <c r="E94" t="s">
        <v>47</v>
      </c>
      <c r="F94" s="2">
        <f>H93/H94</f>
        <v>15.015015015015015</v>
      </c>
      <c r="G94" t="s">
        <v>53</v>
      </c>
      <c r="H94" s="55">
        <v>0.333</v>
      </c>
      <c r="I94" s="30" t="s">
        <v>49</v>
      </c>
    </row>
    <row r="95" spans="1:3" ht="15" collapsed="1">
      <c r="A95" s="33" t="s">
        <v>63</v>
      </c>
      <c r="B95" s="33">
        <v>0.25</v>
      </c>
      <c r="C95" s="33" t="s">
        <v>56</v>
      </c>
    </row>
    <row r="96" spans="1:9" ht="15" hidden="1" outlineLevel="1">
      <c r="A96" t="s">
        <v>148</v>
      </c>
      <c r="B96" s="106">
        <v>0.25</v>
      </c>
      <c r="C96" s="107" t="s">
        <v>56</v>
      </c>
      <c r="D96" s="125" t="str">
        <f>A96</f>
        <v>Nivelamento (macacos)</v>
      </c>
      <c r="E96" s="125"/>
      <c r="F96" s="125"/>
      <c r="G96" s="125"/>
      <c r="H96" s="125"/>
      <c r="I96" s="125"/>
    </row>
    <row r="97" spans="1:9" ht="15" hidden="1" outlineLevel="1">
      <c r="A97" t="s">
        <v>149</v>
      </c>
      <c r="B97" s="106">
        <v>0.5</v>
      </c>
      <c r="C97" s="107" t="s">
        <v>56</v>
      </c>
      <c r="D97" s="1">
        <f>B96</f>
        <v>0.25</v>
      </c>
      <c r="E97" t="s">
        <v>47</v>
      </c>
      <c r="F97">
        <v>1</v>
      </c>
      <c r="G97" t="s">
        <v>53</v>
      </c>
      <c r="H97" s="126" t="s">
        <v>54</v>
      </c>
      <c r="I97" s="126"/>
    </row>
    <row r="98" spans="1:9" ht="15" hidden="1" outlineLevel="1">
      <c r="A98" t="s">
        <v>150</v>
      </c>
      <c r="B98" s="106">
        <v>0.15</v>
      </c>
      <c r="C98" s="107" t="s">
        <v>56</v>
      </c>
      <c r="D98" s="1">
        <v>1</v>
      </c>
      <c r="E98" t="s">
        <v>47</v>
      </c>
      <c r="F98">
        <f>D98*F97/D97</f>
        <v>4</v>
      </c>
      <c r="G98" t="s">
        <v>53</v>
      </c>
      <c r="H98" s="30">
        <v>5</v>
      </c>
      <c r="I98" s="29" t="s">
        <v>50</v>
      </c>
    </row>
    <row r="99" spans="1:9" ht="15" hidden="1" outlineLevel="1">
      <c r="A99" t="s">
        <v>151</v>
      </c>
      <c r="B99" s="106">
        <v>0.08</v>
      </c>
      <c r="C99" s="107" t="s">
        <v>56</v>
      </c>
      <c r="D99" s="31">
        <f>F99*D98/F98</f>
        <v>1.25</v>
      </c>
      <c r="E99" t="s">
        <v>47</v>
      </c>
      <c r="F99" s="2">
        <f>H98/H99</f>
        <v>5</v>
      </c>
      <c r="G99" t="s">
        <v>53</v>
      </c>
      <c r="H99" s="55">
        <v>1</v>
      </c>
      <c r="I99" s="30" t="s">
        <v>49</v>
      </c>
    </row>
    <row r="100" spans="2:11" s="38" customFormat="1" ht="15" hidden="1" outlineLevel="1">
      <c r="B100" s="105"/>
      <c r="C100" s="105"/>
      <c r="F100" s="45"/>
      <c r="H100" s="46"/>
      <c r="I100" s="46"/>
      <c r="J100" s="47"/>
      <c r="K100" s="47"/>
    </row>
    <row r="101" spans="4:11" ht="15" hidden="1" outlineLevel="1">
      <c r="D101" s="125" t="str">
        <f>A97</f>
        <v>Socaria</v>
      </c>
      <c r="E101" s="125"/>
      <c r="F101" s="125"/>
      <c r="G101" s="125"/>
      <c r="H101" s="125"/>
      <c r="I101" s="125"/>
      <c r="J101"/>
      <c r="K101"/>
    </row>
    <row r="102" spans="4:11" ht="15" hidden="1" outlineLevel="1">
      <c r="D102" s="1">
        <f>B97</f>
        <v>0.5</v>
      </c>
      <c r="E102" t="s">
        <v>47</v>
      </c>
      <c r="F102">
        <v>1</v>
      </c>
      <c r="G102" t="s">
        <v>53</v>
      </c>
      <c r="H102" s="126" t="s">
        <v>54</v>
      </c>
      <c r="I102" s="126"/>
      <c r="J102"/>
      <c r="K102"/>
    </row>
    <row r="103" spans="4:11" ht="15" hidden="1" outlineLevel="1">
      <c r="D103" s="1">
        <v>1</v>
      </c>
      <c r="E103" t="s">
        <v>47</v>
      </c>
      <c r="F103">
        <f>D103*F102/D102</f>
        <v>2</v>
      </c>
      <c r="G103" t="s">
        <v>53</v>
      </c>
      <c r="H103" s="30">
        <v>5</v>
      </c>
      <c r="I103" s="29" t="s">
        <v>50</v>
      </c>
      <c r="J103"/>
      <c r="K103"/>
    </row>
    <row r="104" spans="4:11" ht="15" hidden="1" outlineLevel="1">
      <c r="D104" s="31">
        <f>F104*D103/F103</f>
        <v>2.5</v>
      </c>
      <c r="E104" t="s">
        <v>47</v>
      </c>
      <c r="F104" s="2">
        <f>H103/H104</f>
        <v>5</v>
      </c>
      <c r="G104" t="s">
        <v>53</v>
      </c>
      <c r="H104" s="55">
        <v>1</v>
      </c>
      <c r="I104" s="30" t="s">
        <v>49</v>
      </c>
      <c r="J104"/>
      <c r="K104"/>
    </row>
    <row r="105" spans="6:11" ht="15" hidden="1" outlineLevel="1">
      <c r="F105"/>
      <c r="G105"/>
      <c r="H105"/>
      <c r="I105"/>
      <c r="J105"/>
      <c r="K105"/>
    </row>
    <row r="106" spans="4:11" ht="15" hidden="1" outlineLevel="1">
      <c r="D106" s="125" t="str">
        <f>A98</f>
        <v>Alinhamento</v>
      </c>
      <c r="E106" s="125"/>
      <c r="F106" s="125"/>
      <c r="G106" s="125"/>
      <c r="H106" s="125"/>
      <c r="I106" s="125"/>
      <c r="J106"/>
      <c r="K106"/>
    </row>
    <row r="107" spans="4:11" ht="15" hidden="1" outlineLevel="1">
      <c r="D107" s="1">
        <f>B98</f>
        <v>0.15</v>
      </c>
      <c r="E107" t="s">
        <v>47</v>
      </c>
      <c r="F107">
        <v>1</v>
      </c>
      <c r="G107" t="s">
        <v>53</v>
      </c>
      <c r="H107" s="126" t="s">
        <v>54</v>
      </c>
      <c r="I107" s="126"/>
      <c r="J107"/>
      <c r="K107"/>
    </row>
    <row r="108" spans="4:11" ht="15" hidden="1" outlineLevel="1">
      <c r="D108" s="1">
        <v>1</v>
      </c>
      <c r="E108" t="s">
        <v>47</v>
      </c>
      <c r="F108">
        <f>D108*F107/D107</f>
        <v>6.666666666666667</v>
      </c>
      <c r="G108" t="s">
        <v>53</v>
      </c>
      <c r="H108" s="30">
        <v>5</v>
      </c>
      <c r="I108" s="29" t="s">
        <v>50</v>
      </c>
      <c r="J108"/>
      <c r="K108"/>
    </row>
    <row r="109" spans="4:11" ht="15" hidden="1" outlineLevel="1">
      <c r="D109" s="31">
        <f>F109*D108/F108</f>
        <v>0.75</v>
      </c>
      <c r="E109" t="s">
        <v>47</v>
      </c>
      <c r="F109" s="2">
        <f>H108/H109</f>
        <v>5</v>
      </c>
      <c r="G109" t="s">
        <v>53</v>
      </c>
      <c r="H109" s="55">
        <v>1</v>
      </c>
      <c r="I109" s="30" t="s">
        <v>49</v>
      </c>
      <c r="J109"/>
      <c r="K109"/>
    </row>
    <row r="110" spans="6:11" ht="15" hidden="1" outlineLevel="1">
      <c r="F110"/>
      <c r="G110"/>
      <c r="H110"/>
      <c r="I110"/>
      <c r="J110"/>
      <c r="K110"/>
    </row>
    <row r="111" spans="4:11" ht="15" hidden="1" outlineLevel="1">
      <c r="D111" s="125" t="str">
        <f>A99</f>
        <v>Acabamento</v>
      </c>
      <c r="E111" s="125"/>
      <c r="F111" s="125"/>
      <c r="G111" s="125"/>
      <c r="H111" s="125"/>
      <c r="I111" s="125"/>
      <c r="J111"/>
      <c r="K111"/>
    </row>
    <row r="112" spans="4:11" ht="15" hidden="1" outlineLevel="1">
      <c r="D112" s="1">
        <f>B99</f>
        <v>0.08</v>
      </c>
      <c r="E112" t="s">
        <v>47</v>
      </c>
      <c r="F112">
        <v>1</v>
      </c>
      <c r="G112" t="s">
        <v>53</v>
      </c>
      <c r="H112" s="126" t="s">
        <v>54</v>
      </c>
      <c r="I112" s="126"/>
      <c r="J112"/>
      <c r="K112"/>
    </row>
    <row r="113" spans="4:11" ht="15" hidden="1" outlineLevel="1">
      <c r="D113" s="1">
        <v>1</v>
      </c>
      <c r="E113" t="s">
        <v>47</v>
      </c>
      <c r="F113">
        <f>D113*F112/D112</f>
        <v>12.5</v>
      </c>
      <c r="G113" t="s">
        <v>53</v>
      </c>
      <c r="H113" s="30">
        <v>5</v>
      </c>
      <c r="I113" s="29" t="s">
        <v>50</v>
      </c>
      <c r="J113"/>
      <c r="K113"/>
    </row>
    <row r="114" spans="4:11" ht="15" hidden="1" outlineLevel="1">
      <c r="D114" s="31">
        <f>F114*D113/F113</f>
        <v>0.4</v>
      </c>
      <c r="E114" t="s">
        <v>47</v>
      </c>
      <c r="F114" s="2">
        <f>H113/H114</f>
        <v>5</v>
      </c>
      <c r="G114" t="s">
        <v>53</v>
      </c>
      <c r="H114" s="55">
        <v>1</v>
      </c>
      <c r="I114" s="30" t="s">
        <v>49</v>
      </c>
      <c r="J114"/>
      <c r="K114"/>
    </row>
    <row r="115" spans="3:11" ht="15" hidden="1" outlineLevel="1">
      <c r="C115" t="s">
        <v>84</v>
      </c>
      <c r="D115" s="108">
        <f>SUM(D114,D109,D104,D99)</f>
        <v>4.9</v>
      </c>
      <c r="E115" t="s">
        <v>47</v>
      </c>
      <c r="F115"/>
      <c r="G115"/>
      <c r="H115"/>
      <c r="I115"/>
      <c r="J115"/>
      <c r="K115"/>
    </row>
    <row r="116" spans="6:11" ht="15">
      <c r="F116"/>
      <c r="G116"/>
      <c r="H116"/>
      <c r="I116"/>
      <c r="J116"/>
      <c r="K116"/>
    </row>
    <row r="117" spans="6:11" ht="15">
      <c r="F117"/>
      <c r="G117"/>
      <c r="H117"/>
      <c r="I117"/>
      <c r="J117"/>
      <c r="K117"/>
    </row>
    <row r="118" spans="11:14" ht="15">
      <c r="K118" s="127" t="s">
        <v>57</v>
      </c>
      <c r="L118" s="127"/>
      <c r="M118" s="127"/>
      <c r="N118" s="127"/>
    </row>
    <row r="119" spans="10:14" ht="15">
      <c r="J119" s="127" t="s">
        <v>64</v>
      </c>
      <c r="K119" s="1">
        <v>1</v>
      </c>
      <c r="L119" t="s">
        <v>49</v>
      </c>
      <c r="M119">
        <v>60</v>
      </c>
      <c r="N119" t="s">
        <v>30</v>
      </c>
    </row>
    <row r="120" spans="10:14" ht="15">
      <c r="J120" s="127"/>
      <c r="K120" s="1">
        <f>$M$120*$K$119/$M$119</f>
        <v>0.6666666666666666</v>
      </c>
      <c r="L120" t="s">
        <v>49</v>
      </c>
      <c r="M120">
        <v>40</v>
      </c>
      <c r="N120" t="s">
        <v>30</v>
      </c>
    </row>
    <row r="121" ht="15"/>
    <row r="122" spans="6:11" ht="15">
      <c r="F122"/>
      <c r="G122"/>
      <c r="H122"/>
      <c r="I122"/>
      <c r="J122"/>
      <c r="K122"/>
    </row>
    <row r="123" spans="6:14" ht="15">
      <c r="F123"/>
      <c r="G123"/>
      <c r="H123"/>
      <c r="I123"/>
      <c r="J123" s="127" t="s">
        <v>65</v>
      </c>
      <c r="K123" s="1">
        <v>1</v>
      </c>
      <c r="L123" t="s">
        <v>49</v>
      </c>
      <c r="M123">
        <v>60</v>
      </c>
      <c r="N123" t="s">
        <v>30</v>
      </c>
    </row>
    <row r="124" spans="6:14" ht="15">
      <c r="F124"/>
      <c r="G124"/>
      <c r="H124"/>
      <c r="I124"/>
      <c r="J124" s="127"/>
      <c r="K124" s="1">
        <v>0.0159</v>
      </c>
      <c r="L124" t="s">
        <v>49</v>
      </c>
      <c r="M124">
        <f>K124*M123/K123</f>
        <v>0.9540000000000001</v>
      </c>
      <c r="N124" t="s">
        <v>30</v>
      </c>
    </row>
    <row r="125" spans="6:13" ht="15">
      <c r="F125"/>
      <c r="G125"/>
      <c r="H125"/>
      <c r="I125"/>
      <c r="J125"/>
      <c r="K125"/>
      <c r="M125">
        <f>60/0.9</f>
        <v>66.66666666666667</v>
      </c>
    </row>
    <row r="126" spans="6:11" ht="15">
      <c r="F126"/>
      <c r="G126"/>
      <c r="H126"/>
      <c r="I126"/>
      <c r="J126"/>
      <c r="K126"/>
    </row>
    <row r="141" ht="15"/>
    <row r="142" ht="15"/>
    <row r="143" ht="15"/>
  </sheetData>
  <sheetProtection/>
  <mergeCells count="46">
    <mergeCell ref="D111:I111"/>
    <mergeCell ref="H112:I112"/>
    <mergeCell ref="D96:I96"/>
    <mergeCell ref="H97:I97"/>
    <mergeCell ref="D41:I41"/>
    <mergeCell ref="H42:I42"/>
    <mergeCell ref="D101:I101"/>
    <mergeCell ref="H102:I102"/>
    <mergeCell ref="D81:I81"/>
    <mergeCell ref="H82:I82"/>
    <mergeCell ref="D65:I65"/>
    <mergeCell ref="H66:I66"/>
    <mergeCell ref="D71:I71"/>
    <mergeCell ref="H72:I72"/>
    <mergeCell ref="D76:I76"/>
    <mergeCell ref="H77:I77"/>
    <mergeCell ref="H54:I54"/>
    <mergeCell ref="A55:A56"/>
    <mergeCell ref="D59:I59"/>
    <mergeCell ref="H60:I60"/>
    <mergeCell ref="D106:I106"/>
    <mergeCell ref="H107:I107"/>
    <mergeCell ref="D86:I86"/>
    <mergeCell ref="H87:I87"/>
    <mergeCell ref="D91:I91"/>
    <mergeCell ref="H92:I92"/>
    <mergeCell ref="D23:I23"/>
    <mergeCell ref="H24:I24"/>
    <mergeCell ref="J119:J120"/>
    <mergeCell ref="J123:J124"/>
    <mergeCell ref="D29:I29"/>
    <mergeCell ref="H30:I30"/>
    <mergeCell ref="D35:I35"/>
    <mergeCell ref="H36:I36"/>
    <mergeCell ref="D47:I47"/>
    <mergeCell ref="H48:I48"/>
    <mergeCell ref="D8:I8"/>
    <mergeCell ref="D3:I3"/>
    <mergeCell ref="H9:I9"/>
    <mergeCell ref="H4:I4"/>
    <mergeCell ref="K118:N118"/>
    <mergeCell ref="D13:I13"/>
    <mergeCell ref="H14:I14"/>
    <mergeCell ref="D18:I18"/>
    <mergeCell ref="H19:I19"/>
    <mergeCell ref="D53:I53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showGridLines="0" tabSelected="1" view="pageBreakPreview" zoomScale="70" zoomScaleNormal="6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20.57421875" style="18" customWidth="1"/>
    <col min="2" max="2" width="20.140625" style="18" customWidth="1"/>
    <col min="3" max="3" width="18.140625" style="13" bestFit="1" customWidth="1"/>
    <col min="4" max="4" width="48.7109375" style="26" bestFit="1" customWidth="1"/>
    <col min="5" max="5" width="48.7109375" style="26" customWidth="1"/>
    <col min="6" max="6" width="15.00390625" style="18" customWidth="1"/>
    <col min="7" max="7" width="14.8515625" style="18" customWidth="1"/>
    <col min="8" max="8" width="15.00390625" style="18" customWidth="1"/>
    <col min="9" max="9" width="86.7109375" style="18" bestFit="1" customWidth="1"/>
    <col min="10" max="10" width="24.421875" style="18" hidden="1" customWidth="1"/>
    <col min="11" max="11" width="12.421875" style="3" bestFit="1" customWidth="1"/>
    <col min="12" max="14" width="9.140625" style="3" customWidth="1"/>
    <col min="15" max="15" width="9.8515625" style="3" bestFit="1" customWidth="1"/>
    <col min="16" max="16384" width="9.140625" style="3" customWidth="1"/>
  </cols>
  <sheetData>
    <row r="2" spans="1:10" ht="22.5" customHeight="1">
      <c r="A2" s="113" t="s">
        <v>167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4.25">
      <c r="A3" s="96"/>
      <c r="B3" s="96"/>
      <c r="C3" s="97"/>
      <c r="D3" s="98"/>
      <c r="E3" s="98"/>
      <c r="F3" s="96"/>
      <c r="G3" s="96"/>
      <c r="H3" s="96"/>
      <c r="I3" s="96"/>
      <c r="J3" s="4"/>
    </row>
    <row r="4" spans="1:10" ht="30" customHeight="1">
      <c r="A4" s="28" t="s">
        <v>0</v>
      </c>
      <c r="B4" s="28" t="s">
        <v>1</v>
      </c>
      <c r="C4" s="28" t="s">
        <v>2</v>
      </c>
      <c r="D4" s="111" t="s">
        <v>168</v>
      </c>
      <c r="E4" s="112" t="s">
        <v>166</v>
      </c>
      <c r="F4" s="28" t="s">
        <v>3</v>
      </c>
      <c r="G4" s="28" t="s">
        <v>4</v>
      </c>
      <c r="H4" s="28" t="s">
        <v>5</v>
      </c>
      <c r="I4" s="28" t="s">
        <v>31</v>
      </c>
      <c r="J4" s="5" t="s">
        <v>32</v>
      </c>
    </row>
    <row r="5" spans="1:10" ht="3.75" customHeight="1">
      <c r="A5" s="99"/>
      <c r="B5" s="100"/>
      <c r="C5" s="101"/>
      <c r="D5" s="102"/>
      <c r="E5" s="102"/>
      <c r="F5" s="99"/>
      <c r="G5" s="99"/>
      <c r="H5" s="103"/>
      <c r="I5" s="99"/>
      <c r="J5" s="4"/>
    </row>
    <row r="6" spans="1:10" ht="15" customHeight="1">
      <c r="A6" s="114" t="s">
        <v>169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3.75" customHeight="1">
      <c r="A7" s="4"/>
      <c r="B7" s="21"/>
      <c r="C7" s="14"/>
      <c r="D7" s="24"/>
      <c r="E7" s="24"/>
      <c r="F7" s="4"/>
      <c r="G7" s="4"/>
      <c r="H7" s="6"/>
      <c r="I7" s="4"/>
      <c r="J7" s="4"/>
    </row>
    <row r="8" spans="1:10" s="12" customFormat="1" ht="19.5" customHeight="1">
      <c r="A8" s="22"/>
      <c r="B8" s="22"/>
      <c r="C8" s="7"/>
      <c r="D8" s="58"/>
      <c r="E8" s="58"/>
      <c r="F8" s="9"/>
      <c r="G8" s="9"/>
      <c r="H8" s="10"/>
      <c r="I8" s="11"/>
      <c r="J8" s="56"/>
    </row>
    <row r="9" spans="1:10" s="12" customFormat="1" ht="19.5" customHeight="1">
      <c r="A9" s="9"/>
      <c r="B9" s="22"/>
      <c r="C9" s="7"/>
      <c r="D9" s="58"/>
      <c r="E9" s="58"/>
      <c r="F9" s="9"/>
      <c r="G9" s="9"/>
      <c r="H9" s="10"/>
      <c r="I9" s="59"/>
      <c r="J9" s="57"/>
    </row>
    <row r="10" spans="1:10" s="12" customFormat="1" ht="19.5" customHeight="1">
      <c r="A10" s="9"/>
      <c r="B10" s="22"/>
      <c r="C10" s="7"/>
      <c r="D10" s="58"/>
      <c r="E10" s="58"/>
      <c r="F10" s="9"/>
      <c r="G10" s="9"/>
      <c r="H10" s="10"/>
      <c r="I10" s="59"/>
      <c r="J10" s="57"/>
    </row>
    <row r="11" spans="1:10" s="12" customFormat="1" ht="19.5" customHeight="1">
      <c r="A11" s="9"/>
      <c r="B11" s="23"/>
      <c r="C11" s="7"/>
      <c r="D11" s="58"/>
      <c r="E11" s="58"/>
      <c r="F11" s="9"/>
      <c r="G11" s="9"/>
      <c r="H11" s="14"/>
      <c r="I11" s="59"/>
      <c r="J11" s="57"/>
    </row>
    <row r="12" spans="1:10" s="12" customFormat="1" ht="19.5" customHeight="1">
      <c r="A12" s="9"/>
      <c r="B12" s="23"/>
      <c r="C12" s="7"/>
      <c r="D12" s="25"/>
      <c r="E12" s="25"/>
      <c r="F12" s="9"/>
      <c r="G12" s="9"/>
      <c r="H12" s="14"/>
      <c r="I12" s="8"/>
      <c r="J12" s="57"/>
    </row>
    <row r="13" spans="1:12" s="12" customFormat="1" ht="75.75" customHeight="1">
      <c r="A13" s="9"/>
      <c r="B13" s="23"/>
      <c r="C13" s="116"/>
      <c r="D13" s="20"/>
      <c r="E13" s="20"/>
      <c r="F13" s="9"/>
      <c r="G13" s="9"/>
      <c r="H13" s="14"/>
      <c r="I13" s="20"/>
      <c r="J13" s="57"/>
      <c r="K13" s="15"/>
      <c r="L13" s="15"/>
    </row>
    <row r="14" spans="1:12" s="12" customFormat="1" ht="69" customHeight="1">
      <c r="A14" s="9"/>
      <c r="B14" s="23"/>
      <c r="C14" s="117"/>
      <c r="D14" s="20"/>
      <c r="E14" s="20"/>
      <c r="F14" s="9"/>
      <c r="G14" s="9"/>
      <c r="H14" s="14"/>
      <c r="I14" s="20"/>
      <c r="J14" s="16"/>
      <c r="K14" s="15"/>
      <c r="L14" s="15"/>
    </row>
    <row r="15" spans="1:10" s="12" customFormat="1" ht="14.25">
      <c r="A15" s="9"/>
      <c r="B15" s="23"/>
      <c r="C15" s="7"/>
      <c r="D15" s="60"/>
      <c r="E15" s="60"/>
      <c r="F15" s="9"/>
      <c r="G15" s="8"/>
      <c r="H15" s="10"/>
      <c r="I15" s="59"/>
      <c r="J15" s="57"/>
    </row>
    <row r="16" spans="1:10" s="12" customFormat="1" ht="75" customHeight="1">
      <c r="A16" s="9"/>
      <c r="B16" s="23"/>
      <c r="C16" s="7"/>
      <c r="D16" s="60"/>
      <c r="E16" s="60"/>
      <c r="F16" s="22"/>
      <c r="G16" s="9"/>
      <c r="H16" s="14"/>
      <c r="I16" s="59"/>
      <c r="J16" s="57"/>
    </row>
    <row r="17" spans="1:10" s="12" customFormat="1" ht="75" customHeight="1">
      <c r="A17" s="9"/>
      <c r="B17" s="23"/>
      <c r="C17" s="7"/>
      <c r="D17" s="20"/>
      <c r="E17" s="20"/>
      <c r="F17" s="22"/>
      <c r="G17" s="9"/>
      <c r="H17" s="14"/>
      <c r="I17" s="59"/>
      <c r="J17" s="57"/>
    </row>
    <row r="18" spans="1:10" s="12" customFormat="1" ht="19.5" customHeight="1">
      <c r="A18" s="9"/>
      <c r="B18" s="23"/>
      <c r="C18" s="7"/>
      <c r="D18" s="60"/>
      <c r="E18" s="60"/>
      <c r="F18" s="22"/>
      <c r="G18" s="9"/>
      <c r="H18" s="14"/>
      <c r="I18" s="59"/>
      <c r="J18" s="57"/>
    </row>
    <row r="19" spans="1:10" s="12" customFormat="1" ht="59.25" customHeight="1">
      <c r="A19" s="9"/>
      <c r="B19" s="23"/>
      <c r="C19" s="7"/>
      <c r="D19" s="20"/>
      <c r="E19" s="20"/>
      <c r="F19" s="9"/>
      <c r="G19" s="9"/>
      <c r="H19" s="10"/>
      <c r="I19" s="59"/>
      <c r="J19" s="57"/>
    </row>
    <row r="20" spans="1:10" s="12" customFormat="1" ht="59.25" customHeight="1">
      <c r="A20" s="9"/>
      <c r="B20" s="23"/>
      <c r="C20" s="7"/>
      <c r="D20" s="61"/>
      <c r="E20" s="61"/>
      <c r="F20" s="9"/>
      <c r="G20" s="9"/>
      <c r="H20" s="10"/>
      <c r="I20" s="59"/>
      <c r="J20" s="57"/>
    </row>
    <row r="21" spans="1:10" s="12" customFormat="1" ht="49.5" customHeight="1">
      <c r="A21" s="9"/>
      <c r="B21" s="23"/>
      <c r="C21" s="7"/>
      <c r="D21" s="61"/>
      <c r="E21" s="61"/>
      <c r="F21" s="9"/>
      <c r="G21" s="9"/>
      <c r="H21" s="10"/>
      <c r="I21" s="59"/>
      <c r="J21" s="57"/>
    </row>
    <row r="22" spans="1:10" s="12" customFormat="1" ht="19.5" customHeight="1">
      <c r="A22" s="9"/>
      <c r="B22" s="23"/>
      <c r="C22" s="7"/>
      <c r="D22" s="61"/>
      <c r="E22" s="61"/>
      <c r="F22" s="9"/>
      <c r="G22" s="9"/>
      <c r="H22" s="14"/>
      <c r="I22" s="59"/>
      <c r="J22" s="57"/>
    </row>
    <row r="23" spans="1:10" s="12" customFormat="1" ht="19.5" customHeight="1">
      <c r="A23" s="9"/>
      <c r="B23" s="23"/>
      <c r="C23" s="7"/>
      <c r="D23" s="61"/>
      <c r="E23" s="61"/>
      <c r="F23" s="9"/>
      <c r="G23" s="9"/>
      <c r="H23" s="14"/>
      <c r="I23" s="59"/>
      <c r="J23" s="57"/>
    </row>
    <row r="24" spans="1:10" s="12" customFormat="1" ht="19.5" customHeight="1">
      <c r="A24" s="9"/>
      <c r="B24" s="23"/>
      <c r="C24" s="7"/>
      <c r="D24" s="25"/>
      <c r="E24" s="25"/>
      <c r="F24" s="9"/>
      <c r="G24" s="9"/>
      <c r="H24" s="14"/>
      <c r="I24" s="59"/>
      <c r="J24" s="57"/>
    </row>
    <row r="25" spans="1:10" s="12" customFormat="1" ht="19.5" customHeight="1">
      <c r="A25" s="9"/>
      <c r="B25" s="23"/>
      <c r="C25" s="7"/>
      <c r="D25" s="25"/>
      <c r="E25" s="25"/>
      <c r="F25" s="9"/>
      <c r="G25" s="9"/>
      <c r="H25" s="14"/>
      <c r="I25" s="59"/>
      <c r="J25" s="16"/>
    </row>
    <row r="26" spans="1:10" s="12" customFormat="1" ht="19.5" customHeight="1">
      <c r="A26" s="9"/>
      <c r="B26" s="23"/>
      <c r="C26" s="7"/>
      <c r="D26" s="25"/>
      <c r="E26" s="25" t="s">
        <v>15</v>
      </c>
      <c r="F26" s="9"/>
      <c r="G26" s="9"/>
      <c r="H26" s="14"/>
      <c r="I26" s="59"/>
      <c r="J26" s="57"/>
    </row>
    <row r="27" spans="1:10" s="12" customFormat="1" ht="14.25">
      <c r="A27" s="13"/>
      <c r="B27" s="13"/>
      <c r="C27" s="13"/>
      <c r="D27" s="26"/>
      <c r="E27" s="26"/>
      <c r="F27" s="13"/>
      <c r="G27" s="13"/>
      <c r="H27" s="13"/>
      <c r="I27" s="13"/>
      <c r="J27" s="13"/>
    </row>
    <row r="28" spans="1:10" s="12" customFormat="1" ht="15.75" customHeight="1">
      <c r="A28" s="9" t="s">
        <v>2</v>
      </c>
      <c r="C28" s="7"/>
      <c r="D28" s="26"/>
      <c r="E28" s="26"/>
      <c r="F28" s="13" t="s">
        <v>5</v>
      </c>
      <c r="G28" s="10"/>
      <c r="H28" s="17">
        <v>0.024305555555555556</v>
      </c>
      <c r="I28" s="13"/>
      <c r="J28" s="13"/>
    </row>
    <row r="32" spans="6:8" ht="14.25">
      <c r="F32" s="19"/>
      <c r="G32" s="19"/>
      <c r="H32" s="19"/>
    </row>
  </sheetData>
  <sheetProtection/>
  <mergeCells count="3">
    <mergeCell ref="A2:J2"/>
    <mergeCell ref="A6:J6"/>
    <mergeCell ref="C13:C14"/>
  </mergeCells>
  <printOptions horizontalCentered="1" verticalCentered="1"/>
  <pageMargins left="0.1968503937007874" right="0.1968503937007874" top="0.1968503937007874" bottom="0.1968503937007874" header="0.2362204724409449" footer="0.5118110236220472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Vale do Rio Doce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30901249</dc:creator>
  <cp:keywords/>
  <dc:description/>
  <cp:lastModifiedBy>Jonanthan Ferreira Porto</cp:lastModifiedBy>
  <cp:lastPrinted>2015-05-20T19:18:35Z</cp:lastPrinted>
  <dcterms:created xsi:type="dcterms:W3CDTF">2013-09-17T18:01:57Z</dcterms:created>
  <dcterms:modified xsi:type="dcterms:W3CDTF">2023-09-01T19:17:02Z</dcterms:modified>
  <cp:category/>
  <cp:version/>
  <cp:contentType/>
  <cp:contentStatus/>
</cp:coreProperties>
</file>